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5.xml" ContentType="application/vnd.openxmlformats-officedocument.drawing+xml"/>
  <Override PartName="/xl/comments2.xml" ContentType="application/vnd.openxmlformats-officedocument.spreadsheetml.comments+xml"/>
  <Override PartName="/xl/threadedComments/threadedComment2.xml" ContentType="application/vnd.ms-excel.threadedcomment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threadedComments/threadedComment3.xml" ContentType="application/vnd.ms-excel.threaded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defaultThemeVersion="166925"/>
  <mc:AlternateContent xmlns:mc="http://schemas.openxmlformats.org/markup-compatibility/2006">
    <mc:Choice Requires="x15">
      <x15ac:absPath xmlns:x15ac="http://schemas.microsoft.com/office/spreadsheetml/2010/11/ac" url="M:\Griffie\Griffie\Raad 2025\Vergaderingen september oktober 2025\Raadsvergadering 22 september 2025\"/>
    </mc:Choice>
  </mc:AlternateContent>
  <xr:revisionPtr revIDLastSave="0" documentId="8_{2C2D4B89-2DC6-46F3-BE50-0D29B7324CE0}" xr6:coauthVersionLast="47" xr6:coauthVersionMax="47" xr10:uidLastSave="{00000000-0000-0000-0000-000000000000}"/>
  <bookViews>
    <workbookView xWindow="-110" yWindow="-110" windowWidth="19420" windowHeight="10420" firstSheet="1" activeTab="6" xr2:uid="{38938617-6ED9-4C06-9222-27C6ED8278C9}"/>
  </bookViews>
  <sheets>
    <sheet name="OZB oud" sheetId="2" state="hidden" r:id="rId1"/>
    <sheet name="Dashboard" sheetId="1" r:id="rId2"/>
    <sheet name="OZB" sheetId="5" state="hidden" r:id="rId3"/>
    <sheet name="Riool" sheetId="7" state="hidden" r:id="rId4"/>
    <sheet name="Afval" sheetId="6" state="hidden" r:id="rId5"/>
    <sheet name="Afval aanvulling" sheetId="14" state="hidden" r:id="rId6"/>
    <sheet name="Afval_dashboard" sheetId="16" r:id="rId7"/>
    <sheet name="Vast-Variabel" sheetId="17" state="hidden" r:id="rId8"/>
    <sheet name="Afval omrekening" sheetId="11" state="hidden" r:id="rId9"/>
    <sheet name="Hoogbouw_Laagbouw" sheetId="10" state="hidden" r:id="rId10"/>
    <sheet name="Opbouw Afval" sheetId="9" state="hidden" r:id="rId11"/>
    <sheet name="COELO oud" sheetId="3" state="hidden" r:id="rId12"/>
    <sheet name="Gegevens per gemeente 2025" sheetId="4" state="hidden" r:id="rId13"/>
    <sheet name="Gegevens per gemeente 2024" sheetId="12" state="hidden" r:id="rId14"/>
    <sheet name="COELO" sheetId="8" state="hidden" r:id="rId15"/>
    <sheet name="Data" sheetId="13" state="hidden" r:id="rId16"/>
  </sheets>
  <externalReferences>
    <externalReference r:id="rId17"/>
    <externalReference r:id="rId18"/>
  </externalReferences>
  <definedNames>
    <definedName name="_xlnm._FilterDatabase" localSheetId="14" hidden="1">COELO!$A$4:$BK$4</definedName>
    <definedName name="_xlnm._FilterDatabase" localSheetId="12" hidden="1">'Gegevens per gemeente 2025'!$A$4:$BK$4</definedName>
    <definedName name="btw">[1]Uitgangspunten!$E$12</definedName>
    <definedName name="jaar" localSheetId="10">[1]Uitgangspunten!$E$7</definedName>
    <definedName name="jaar">'[2]Gegevens gemeenten'!$B$3</definedName>
    <definedName name="jaarnieuw">[1]Uitgangspunten!$E$7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A15" i="16" l="1"/>
  <c r="V46" i="16"/>
  <c r="Q35" i="16" l="1" a="1"/>
  <c r="Q35" i="16" s="1"/>
  <c r="N35" i="16" a="1"/>
  <c r="N35" i="16" s="1"/>
  <c r="AA13" i="16"/>
  <c r="AA12" i="16"/>
  <c r="Q22" i="16"/>
  <c r="N27" i="16"/>
  <c r="Q28" i="16"/>
  <c r="Q26" i="16"/>
  <c r="V52" i="16"/>
  <c r="M37" i="16"/>
  <c r="AA46" i="16"/>
  <c r="U7" i="16"/>
  <c r="U6" i="16"/>
  <c r="Z19" i="16"/>
  <c r="Z6" i="16" l="1"/>
  <c r="N31" i="16" s="1" a="1"/>
  <c r="N31" i="16" s="1"/>
  <c r="Z16" i="16"/>
  <c r="N34" i="16" s="1" a="1"/>
  <c r="N34" i="16" s="1"/>
  <c r="Z22" i="16"/>
  <c r="M36" i="16"/>
  <c r="U11" i="16"/>
  <c r="I33" i="1" s="1"/>
  <c r="M35" i="16"/>
  <c r="U10" i="16"/>
  <c r="I32" i="1" s="1"/>
  <c r="M34" i="16"/>
  <c r="U9" i="16"/>
  <c r="I31" i="1" s="1"/>
  <c r="I29" i="1"/>
  <c r="Z11" i="16"/>
  <c r="N33" i="16" s="1" a="1"/>
  <c r="N33" i="16" s="1"/>
  <c r="U8" i="16"/>
  <c r="M33" i="16" s="1"/>
  <c r="Z8" i="16"/>
  <c r="M32" i="16"/>
  <c r="I28" i="1"/>
  <c r="M31" i="16"/>
  <c r="AC34" i="16"/>
  <c r="Q34" i="16" l="1" a="1"/>
  <c r="Q34" i="16" s="1"/>
  <c r="Q33" i="16" a="1"/>
  <c r="Q33" i="16" s="1"/>
  <c r="Q31" i="16" a="1"/>
  <c r="Q31" i="16" s="1"/>
  <c r="Q32" i="16" a="1"/>
  <c r="Q32" i="16" s="1"/>
  <c r="N32" i="16" a="1"/>
  <c r="N32" i="16" s="1"/>
  <c r="I30" i="1"/>
  <c r="N36" i="16" a="1"/>
  <c r="N36" i="16" s="1"/>
  <c r="V33" i="16"/>
  <c r="V32" i="16"/>
  <c r="Y34" i="16"/>
  <c r="AC23" i="16" l="1"/>
  <c r="Q36" i="16" s="1" a="1"/>
  <c r="Q36" i="16" s="1"/>
  <c r="J29" i="1"/>
  <c r="J30" i="1"/>
  <c r="J31" i="1"/>
  <c r="J32" i="1"/>
  <c r="J33" i="1"/>
  <c r="J28" i="1"/>
  <c r="C8" i="16"/>
  <c r="C11" i="16"/>
  <c r="B4" i="17"/>
  <c r="B3" i="17"/>
  <c r="N4" i="17"/>
  <c r="N3" i="17"/>
  <c r="S4" i="17"/>
  <c r="N41" i="16" l="1"/>
  <c r="C10" i="16"/>
  <c r="N12" i="16"/>
  <c r="G43" i="16"/>
  <c r="V45" i="16"/>
  <c r="Q27" i="16" s="1"/>
  <c r="V44" i="16"/>
  <c r="J20" i="16"/>
  <c r="J19" i="16"/>
  <c r="J43" i="16" s="1"/>
  <c r="G19" i="16"/>
  <c r="G20" i="16" s="1"/>
  <c r="Q20" i="16"/>
  <c r="N19" i="16" l="1"/>
  <c r="N26" i="16"/>
  <c r="Q40" i="16"/>
  <c r="C15" i="16"/>
  <c r="G22" i="16"/>
  <c r="H7" i="16"/>
  <c r="H15" i="16"/>
  <c r="H9" i="16"/>
  <c r="H17" i="16"/>
  <c r="Q19" i="16"/>
  <c r="H16" i="16"/>
  <c r="H6" i="16"/>
  <c r="H10" i="16"/>
  <c r="J21" i="16"/>
  <c r="J23" i="16" s="1"/>
  <c r="H12" i="16"/>
  <c r="Q56" i="6"/>
  <c r="Q57" i="6"/>
  <c r="Q50" i="6"/>
  <c r="Q39" i="16" l="1"/>
  <c r="K43" i="1" s="1"/>
  <c r="H20" i="16"/>
  <c r="N20" i="16"/>
  <c r="Q59" i="6"/>
  <c r="P48" i="6"/>
  <c r="N48" i="6" s="1"/>
  <c r="P49" i="6"/>
  <c r="N49" i="6" s="1"/>
  <c r="P50" i="6"/>
  <c r="N50" i="6" s="1"/>
  <c r="P51" i="6"/>
  <c r="N51" i="6" s="1"/>
  <c r="P52" i="6"/>
  <c r="N52" i="6" s="1"/>
  <c r="P47" i="6"/>
  <c r="N47" i="6" s="1"/>
  <c r="I49" i="6"/>
  <c r="I51" i="6"/>
  <c r="I52" i="6"/>
  <c r="I50" i="6"/>
  <c r="I48" i="6"/>
  <c r="I47" i="6"/>
  <c r="E91" i="14"/>
  <c r="E86" i="14"/>
  <c r="E62" i="14"/>
  <c r="E34" i="14"/>
  <c r="E23" i="14"/>
  <c r="E14" i="14"/>
  <c r="N29" i="1"/>
  <c r="G14" i="1"/>
  <c r="I21" i="7"/>
  <c r="I20" i="7"/>
  <c r="D13" i="1"/>
  <c r="C13" i="1"/>
  <c r="M36" i="6"/>
  <c r="N33" i="6"/>
  <c r="Q21" i="16" l="1"/>
  <c r="Q23" i="16" s="1"/>
  <c r="N22" i="16"/>
  <c r="K21" i="1"/>
  <c r="O56" i="6"/>
  <c r="M39" i="6"/>
  <c r="N56" i="6"/>
  <c r="T41" i="1"/>
  <c r="T42" i="1"/>
  <c r="K44" i="1"/>
  <c r="T44" i="1" s="1"/>
  <c r="B13" i="1"/>
  <c r="P21" i="1"/>
  <c r="P20" i="1"/>
  <c r="O37" i="6"/>
  <c r="N62" i="6" s="1"/>
  <c r="H21" i="7"/>
  <c r="C12" i="16" l="1"/>
  <c r="C14" i="16" s="1"/>
  <c r="N57" i="6"/>
  <c r="N38" i="6"/>
  <c r="X13" i="1"/>
  <c r="X12" i="1"/>
  <c r="X11" i="1"/>
  <c r="X10" i="1"/>
  <c r="X9" i="1"/>
  <c r="W9" i="1"/>
  <c r="V9" i="1"/>
  <c r="U9" i="1"/>
  <c r="T9" i="1"/>
  <c r="X8" i="1"/>
  <c r="W8" i="1"/>
  <c r="U8" i="1"/>
  <c r="O27" i="1"/>
  <c r="F26" i="1"/>
  <c r="G26" i="1" s="1"/>
  <c r="O28" i="1"/>
  <c r="F28" i="1"/>
  <c r="G28" i="1" s="1"/>
  <c r="K19" i="5"/>
  <c r="K16" i="5"/>
  <c r="K15" i="5"/>
  <c r="K31" i="5" s="1"/>
  <c r="B9" i="1" s="1"/>
  <c r="N20" i="6"/>
  <c r="N18" i="6"/>
  <c r="N27" i="1"/>
  <c r="I5" i="7"/>
  <c r="I6" i="7"/>
  <c r="F13" i="1"/>
  <c r="N28" i="1"/>
  <c r="P26" i="1"/>
  <c r="P25" i="1"/>
  <c r="G27" i="1"/>
  <c r="G25" i="1"/>
  <c r="R9" i="7"/>
  <c r="R6" i="7"/>
  <c r="R5" i="7"/>
  <c r="P11" i="7"/>
  <c r="R11" i="7" s="1"/>
  <c r="O11" i="7"/>
  <c r="P10" i="7"/>
  <c r="R10" i="7" s="1"/>
  <c r="O10" i="7"/>
  <c r="O9" i="7"/>
  <c r="P8" i="7"/>
  <c r="R8" i="7" s="1"/>
  <c r="O8" i="7"/>
  <c r="P7" i="7"/>
  <c r="R7" i="7" s="1"/>
  <c r="O7" i="7"/>
  <c r="N6" i="7"/>
  <c r="O5" i="7"/>
  <c r="X14" i="1" l="1"/>
  <c r="I12" i="7"/>
  <c r="K21" i="5"/>
  <c r="P28" i="1"/>
  <c r="K20" i="5"/>
  <c r="E13" i="1"/>
  <c r="P27" i="1"/>
  <c r="R12" i="7"/>
  <c r="G29" i="1"/>
  <c r="O6" i="7"/>
  <c r="O12" i="7" s="1"/>
  <c r="J21" i="7" l="1"/>
  <c r="J20" i="7"/>
  <c r="J22" i="7" s="1"/>
  <c r="K24" i="5"/>
  <c r="F6" i="5" s="1"/>
  <c r="K25" i="5"/>
  <c r="F7" i="5" s="1"/>
  <c r="K32" i="5"/>
  <c r="K9" i="1" s="1"/>
  <c r="S9" i="1" s="1"/>
  <c r="AG16" i="7"/>
  <c r="AF16" i="7"/>
  <c r="Q10" i="6"/>
  <c r="I25" i="11"/>
  <c r="N32" i="6"/>
  <c r="Q14" i="6" s="1"/>
  <c r="N31" i="6"/>
  <c r="N14" i="6" s="1"/>
  <c r="N39" i="6"/>
  <c r="N16" i="6" s="1"/>
  <c r="B11" i="1"/>
  <c r="K11" i="1"/>
  <c r="O11" i="1"/>
  <c r="N11" i="1"/>
  <c r="V11" i="1" s="1"/>
  <c r="M11" i="1"/>
  <c r="U11" i="1" s="1"/>
  <c r="L11" i="1"/>
  <c r="T11" i="1" s="1"/>
  <c r="P14" i="1"/>
  <c r="J24" i="6"/>
  <c r="J43" i="6" s="1"/>
  <c r="B43" i="1" s="1"/>
  <c r="F12" i="1"/>
  <c r="F14" i="1" s="1"/>
  <c r="E12" i="1"/>
  <c r="D12" i="1"/>
  <c r="D14" i="1" s="1"/>
  <c r="C12" i="1"/>
  <c r="F11" i="1"/>
  <c r="E11" i="1"/>
  <c r="E10" i="1"/>
  <c r="F10" i="1" s="1"/>
  <c r="D11" i="1"/>
  <c r="C11" i="1"/>
  <c r="C10" i="1"/>
  <c r="D10" i="1"/>
  <c r="B10" i="1"/>
  <c r="B12" i="1"/>
  <c r="C16" i="5"/>
  <c r="L274" i="8" s="1"/>
  <c r="C25" i="5" s="1"/>
  <c r="S19" i="11"/>
  <c r="O19" i="11"/>
  <c r="O16" i="11"/>
  <c r="S16" i="11"/>
  <c r="S6" i="11"/>
  <c r="O6" i="11"/>
  <c r="M275" i="8"/>
  <c r="M276" i="8"/>
  <c r="M277" i="8"/>
  <c r="M278" i="8"/>
  <c r="M279" i="8"/>
  <c r="M280" i="8"/>
  <c r="M281" i="8"/>
  <c r="M282" i="8"/>
  <c r="M283" i="8"/>
  <c r="M284" i="8"/>
  <c r="M285" i="8"/>
  <c r="M286" i="8"/>
  <c r="M287" i="8"/>
  <c r="M288" i="8"/>
  <c r="M289" i="8"/>
  <c r="M290" i="8"/>
  <c r="M291" i="8"/>
  <c r="M292" i="8"/>
  <c r="M293" i="8"/>
  <c r="M294" i="8"/>
  <c r="M295" i="8"/>
  <c r="M296" i="8"/>
  <c r="M297" i="8"/>
  <c r="M298" i="8"/>
  <c r="M299" i="8"/>
  <c r="M300" i="8"/>
  <c r="M301" i="8"/>
  <c r="M302" i="8"/>
  <c r="M303" i="8"/>
  <c r="M304" i="8"/>
  <c r="M305" i="8"/>
  <c r="M306" i="8"/>
  <c r="M307" i="8"/>
  <c r="M308" i="8"/>
  <c r="M309" i="8"/>
  <c r="M310" i="8"/>
  <c r="M311" i="8"/>
  <c r="M312" i="8"/>
  <c r="M313" i="8"/>
  <c r="M314" i="8"/>
  <c r="M315" i="8"/>
  <c r="M316" i="8"/>
  <c r="M317" i="8"/>
  <c r="M318" i="8"/>
  <c r="M319" i="8"/>
  <c r="M320" i="8"/>
  <c r="M321" i="8"/>
  <c r="M322" i="8"/>
  <c r="M323" i="8"/>
  <c r="M324" i="8"/>
  <c r="M325" i="8"/>
  <c r="M326" i="8"/>
  <c r="M327" i="8"/>
  <c r="M328" i="8"/>
  <c r="M329" i="8"/>
  <c r="M330" i="8"/>
  <c r="M331" i="8"/>
  <c r="M332" i="8"/>
  <c r="M333" i="8"/>
  <c r="M334" i="8"/>
  <c r="M335" i="8"/>
  <c r="M336" i="8"/>
  <c r="M337" i="8"/>
  <c r="M338" i="8"/>
  <c r="M339" i="8"/>
  <c r="M340" i="8"/>
  <c r="M341" i="8"/>
  <c r="M342" i="8"/>
  <c r="M343" i="8"/>
  <c r="M344" i="8"/>
  <c r="M345" i="8"/>
  <c r="M346" i="8"/>
  <c r="M5" i="8"/>
  <c r="M6" i="8"/>
  <c r="M7" i="8"/>
  <c r="M8" i="8"/>
  <c r="M9" i="8"/>
  <c r="M10" i="8"/>
  <c r="M11" i="8"/>
  <c r="M12" i="8"/>
  <c r="M13" i="8"/>
  <c r="M14" i="8"/>
  <c r="M15" i="8"/>
  <c r="M16" i="8"/>
  <c r="M17" i="8"/>
  <c r="M18" i="8"/>
  <c r="M19" i="8"/>
  <c r="M20" i="8"/>
  <c r="M21" i="8"/>
  <c r="M22" i="8"/>
  <c r="M23" i="8"/>
  <c r="M24" i="8"/>
  <c r="M25" i="8"/>
  <c r="M26" i="8"/>
  <c r="M27" i="8"/>
  <c r="M28" i="8"/>
  <c r="M29" i="8"/>
  <c r="M30" i="8"/>
  <c r="M31" i="8"/>
  <c r="M32" i="8"/>
  <c r="M33" i="8"/>
  <c r="M34" i="8"/>
  <c r="M35" i="8"/>
  <c r="M36" i="8"/>
  <c r="M37" i="8"/>
  <c r="M38" i="8"/>
  <c r="M39" i="8"/>
  <c r="M40" i="8"/>
  <c r="M41" i="8"/>
  <c r="M42" i="8"/>
  <c r="M43" i="8"/>
  <c r="M44" i="8"/>
  <c r="M45" i="8"/>
  <c r="M46" i="8"/>
  <c r="M47" i="8"/>
  <c r="M48" i="8"/>
  <c r="M49" i="8"/>
  <c r="M50" i="8"/>
  <c r="M51" i="8"/>
  <c r="M52" i="8"/>
  <c r="M53" i="8"/>
  <c r="M54" i="8"/>
  <c r="M55" i="8"/>
  <c r="M56" i="8"/>
  <c r="M57" i="8"/>
  <c r="M58" i="8"/>
  <c r="M59" i="8"/>
  <c r="M60" i="8"/>
  <c r="M61" i="8"/>
  <c r="M62" i="8"/>
  <c r="M63" i="8"/>
  <c r="M64" i="8"/>
  <c r="M65" i="8"/>
  <c r="M66" i="8"/>
  <c r="M67" i="8"/>
  <c r="M68" i="8"/>
  <c r="M69" i="8"/>
  <c r="M70" i="8"/>
  <c r="M71" i="8"/>
  <c r="M72" i="8"/>
  <c r="M73" i="8"/>
  <c r="M74" i="8"/>
  <c r="M75" i="8"/>
  <c r="M76" i="8"/>
  <c r="M77" i="8"/>
  <c r="M78" i="8"/>
  <c r="M79" i="8"/>
  <c r="M80" i="8"/>
  <c r="M81" i="8"/>
  <c r="M82" i="8"/>
  <c r="M83" i="8"/>
  <c r="M84" i="8"/>
  <c r="M85" i="8"/>
  <c r="M86" i="8"/>
  <c r="M87" i="8"/>
  <c r="M88" i="8"/>
  <c r="M89" i="8"/>
  <c r="M90" i="8"/>
  <c r="M91" i="8"/>
  <c r="M92" i="8"/>
  <c r="M93" i="8"/>
  <c r="M94" i="8"/>
  <c r="M95" i="8"/>
  <c r="M96" i="8"/>
  <c r="M97" i="8"/>
  <c r="M98" i="8"/>
  <c r="M99" i="8"/>
  <c r="M100" i="8"/>
  <c r="M101" i="8"/>
  <c r="M102" i="8"/>
  <c r="M103" i="8"/>
  <c r="M104" i="8"/>
  <c r="M105" i="8"/>
  <c r="M106" i="8"/>
  <c r="M107" i="8"/>
  <c r="M108" i="8"/>
  <c r="M109" i="8"/>
  <c r="M110" i="8"/>
  <c r="M111" i="8"/>
  <c r="M112" i="8"/>
  <c r="M113" i="8"/>
  <c r="M114" i="8"/>
  <c r="M115" i="8"/>
  <c r="M116" i="8"/>
  <c r="M117" i="8"/>
  <c r="M118" i="8"/>
  <c r="M119" i="8"/>
  <c r="M120" i="8"/>
  <c r="M121" i="8"/>
  <c r="M122" i="8"/>
  <c r="M123" i="8"/>
  <c r="M124" i="8"/>
  <c r="M125" i="8"/>
  <c r="M126" i="8"/>
  <c r="M127" i="8"/>
  <c r="M128" i="8"/>
  <c r="M129" i="8"/>
  <c r="M130" i="8"/>
  <c r="M131" i="8"/>
  <c r="M132" i="8"/>
  <c r="M133" i="8"/>
  <c r="M134" i="8"/>
  <c r="M135" i="8"/>
  <c r="M136" i="8"/>
  <c r="M137" i="8"/>
  <c r="M138" i="8"/>
  <c r="M139" i="8"/>
  <c r="M140" i="8"/>
  <c r="M141" i="8"/>
  <c r="M142" i="8"/>
  <c r="M143" i="8"/>
  <c r="M144" i="8"/>
  <c r="M145" i="8"/>
  <c r="M146" i="8"/>
  <c r="M147" i="8"/>
  <c r="M148" i="8"/>
  <c r="M149" i="8"/>
  <c r="M150" i="8"/>
  <c r="M151" i="8"/>
  <c r="M152" i="8"/>
  <c r="M153" i="8"/>
  <c r="M154" i="8"/>
  <c r="M155" i="8"/>
  <c r="M156" i="8"/>
  <c r="M157" i="8"/>
  <c r="M158" i="8"/>
  <c r="M159" i="8"/>
  <c r="M160" i="8"/>
  <c r="M161" i="8"/>
  <c r="M162" i="8"/>
  <c r="M163" i="8"/>
  <c r="M164" i="8"/>
  <c r="M165" i="8"/>
  <c r="M166" i="8"/>
  <c r="M167" i="8"/>
  <c r="M168" i="8"/>
  <c r="M169" i="8"/>
  <c r="M170" i="8"/>
  <c r="M171" i="8"/>
  <c r="M172" i="8"/>
  <c r="M173" i="8"/>
  <c r="M174" i="8"/>
  <c r="M175" i="8"/>
  <c r="M176" i="8"/>
  <c r="M177" i="8"/>
  <c r="M178" i="8"/>
  <c r="M179" i="8"/>
  <c r="M180" i="8"/>
  <c r="M181" i="8"/>
  <c r="M182" i="8"/>
  <c r="M183" i="8"/>
  <c r="M184" i="8"/>
  <c r="M185" i="8"/>
  <c r="M186" i="8"/>
  <c r="M187" i="8"/>
  <c r="M188" i="8"/>
  <c r="M189" i="8"/>
  <c r="M190" i="8"/>
  <c r="M191" i="8"/>
  <c r="M192" i="8"/>
  <c r="M193" i="8"/>
  <c r="M194" i="8"/>
  <c r="M195" i="8"/>
  <c r="M196" i="8"/>
  <c r="M197" i="8"/>
  <c r="M198" i="8"/>
  <c r="M199" i="8"/>
  <c r="M200" i="8"/>
  <c r="M201" i="8"/>
  <c r="M202" i="8"/>
  <c r="M203" i="8"/>
  <c r="M204" i="8"/>
  <c r="M205" i="8"/>
  <c r="M206" i="8"/>
  <c r="M207" i="8"/>
  <c r="M208" i="8"/>
  <c r="M209" i="8"/>
  <c r="M210" i="8"/>
  <c r="M211" i="8"/>
  <c r="M212" i="8"/>
  <c r="M213" i="8"/>
  <c r="M214" i="8"/>
  <c r="M215" i="8"/>
  <c r="M216" i="8"/>
  <c r="M217" i="8"/>
  <c r="M218" i="8"/>
  <c r="M219" i="8"/>
  <c r="M220" i="8"/>
  <c r="M221" i="8"/>
  <c r="M222" i="8"/>
  <c r="M223" i="8"/>
  <c r="M224" i="8"/>
  <c r="M225" i="8"/>
  <c r="M226" i="8"/>
  <c r="M227" i="8"/>
  <c r="M228" i="8"/>
  <c r="M229" i="8"/>
  <c r="M230" i="8"/>
  <c r="M231" i="8"/>
  <c r="M232" i="8"/>
  <c r="M233" i="8"/>
  <c r="M234" i="8"/>
  <c r="M235" i="8"/>
  <c r="M236" i="8"/>
  <c r="M237" i="8"/>
  <c r="M238" i="8"/>
  <c r="M239" i="8"/>
  <c r="M240" i="8"/>
  <c r="M241" i="8"/>
  <c r="M242" i="8"/>
  <c r="M243" i="8"/>
  <c r="M244" i="8"/>
  <c r="M245" i="8"/>
  <c r="M246" i="8"/>
  <c r="M247" i="8"/>
  <c r="M248" i="8"/>
  <c r="M249" i="8"/>
  <c r="M250" i="8"/>
  <c r="M251" i="8"/>
  <c r="M252" i="8"/>
  <c r="M253" i="8"/>
  <c r="M254" i="8"/>
  <c r="M255" i="8"/>
  <c r="M256" i="8"/>
  <c r="M257" i="8"/>
  <c r="M258" i="8"/>
  <c r="M259" i="8"/>
  <c r="M260" i="8"/>
  <c r="M261" i="8"/>
  <c r="M262" i="8"/>
  <c r="M263" i="8"/>
  <c r="M264" i="8"/>
  <c r="M265" i="8"/>
  <c r="M266" i="8"/>
  <c r="M267" i="8"/>
  <c r="M268" i="8"/>
  <c r="M269" i="8"/>
  <c r="M270" i="8"/>
  <c r="M271" i="8"/>
  <c r="M272" i="8"/>
  <c r="M273" i="8"/>
  <c r="I13" i="9"/>
  <c r="W12" i="9"/>
  <c r="W13" i="9"/>
  <c r="N8" i="9"/>
  <c r="N28" i="9" s="1"/>
  <c r="F14" i="9"/>
  <c r="F22" i="9"/>
  <c r="Q24" i="9"/>
  <c r="G20" i="9"/>
  <c r="G18" i="9"/>
  <c r="G16" i="9"/>
  <c r="G14" i="9"/>
  <c r="G23" i="9" s="1"/>
  <c r="G12" i="9"/>
  <c r="G10" i="9"/>
  <c r="G8" i="9"/>
  <c r="G6" i="9"/>
  <c r="G4" i="9"/>
  <c r="J25" i="6"/>
  <c r="K12" i="6" s="1"/>
  <c r="Q16" i="11"/>
  <c r="C15" i="11"/>
  <c r="D15" i="11" s="1"/>
  <c r="F15" i="11" s="1"/>
  <c r="C14" i="11"/>
  <c r="D14" i="11" s="1"/>
  <c r="F14" i="11" s="1"/>
  <c r="C13" i="11"/>
  <c r="D13" i="11" s="1"/>
  <c r="F13" i="11" s="1"/>
  <c r="C12" i="11"/>
  <c r="D12" i="11" s="1"/>
  <c r="F12" i="11" s="1"/>
  <c r="C11" i="11"/>
  <c r="D11" i="11" s="1"/>
  <c r="F11" i="11" s="1"/>
  <c r="S18" i="11"/>
  <c r="S20" i="11" s="1"/>
  <c r="O18" i="11"/>
  <c r="O20" i="11" s="1"/>
  <c r="Q6" i="11"/>
  <c r="K6" i="11"/>
  <c r="J6" i="11"/>
  <c r="I6" i="11"/>
  <c r="C5" i="11"/>
  <c r="D5" i="11" s="1"/>
  <c r="F5" i="11" s="1"/>
  <c r="A4" i="11"/>
  <c r="C4" i="11" s="1"/>
  <c r="D4" i="11" s="1"/>
  <c r="F4" i="11" s="1"/>
  <c r="A3" i="11"/>
  <c r="C3" i="11" s="1"/>
  <c r="D3" i="11" s="1"/>
  <c r="F3" i="11" s="1"/>
  <c r="F6" i="11" s="1"/>
  <c r="E9" i="10"/>
  <c r="D9" i="10"/>
  <c r="H10" i="7" l="1"/>
  <c r="H11" i="7" s="1"/>
  <c r="L13" i="1"/>
  <c r="N13" i="1"/>
  <c r="K13" i="1"/>
  <c r="S13" i="1" s="1"/>
  <c r="O13" i="1"/>
  <c r="M13" i="1"/>
  <c r="H8" i="7"/>
  <c r="H7" i="7"/>
  <c r="H9" i="7"/>
  <c r="K20" i="1"/>
  <c r="Q62" i="6"/>
  <c r="W11" i="1"/>
  <c r="S11" i="1"/>
  <c r="J42" i="1"/>
  <c r="E6" i="7"/>
  <c r="K25" i="6"/>
  <c r="G24" i="6"/>
  <c r="K10" i="6"/>
  <c r="K24" i="6" s="1"/>
  <c r="F16" i="11"/>
  <c r="G25" i="6" l="1"/>
  <c r="G43" i="6"/>
  <c r="C43" i="1" s="1"/>
  <c r="C45" i="1" s="1"/>
  <c r="H5" i="7"/>
  <c r="J5" i="7" s="1"/>
  <c r="V13" i="1"/>
  <c r="H6" i="7"/>
  <c r="T13" i="1"/>
  <c r="U13" i="1"/>
  <c r="W13" i="1"/>
  <c r="J26" i="6"/>
  <c r="J28" i="6" s="1"/>
  <c r="H18" i="6"/>
  <c r="H10" i="6"/>
  <c r="H6" i="6"/>
  <c r="H12" i="6"/>
  <c r="H8" i="6"/>
  <c r="G27" i="6"/>
  <c r="H14" i="6"/>
  <c r="H22" i="6"/>
  <c r="H16" i="6"/>
  <c r="H20" i="6"/>
  <c r="K16" i="11"/>
  <c r="K18" i="11" s="1"/>
  <c r="K20" i="11" s="1"/>
  <c r="J16" i="11"/>
  <c r="J18" i="11" s="1"/>
  <c r="J20" i="11" s="1"/>
  <c r="I16" i="11"/>
  <c r="I18" i="11" s="1"/>
  <c r="N23" i="9"/>
  <c r="N24" i="9" s="1"/>
  <c r="N26" i="9" s="1"/>
  <c r="N22" i="9"/>
  <c r="R12" i="9"/>
  <c r="R8" i="9"/>
  <c r="C9" i="6"/>
  <c r="C16" i="6" l="1"/>
  <c r="O63" i="6"/>
  <c r="C30" i="7"/>
  <c r="J6" i="7"/>
  <c r="H25" i="6"/>
  <c r="I20" i="11"/>
  <c r="O10" i="9"/>
  <c r="O8" i="9"/>
  <c r="C11" i="6"/>
  <c r="N63" i="6" s="1"/>
  <c r="N64" i="6" s="1"/>
  <c r="N65" i="6" s="1"/>
  <c r="C12" i="6"/>
  <c r="N24" i="6" l="1"/>
  <c r="O23" i="9"/>
  <c r="C13" i="6"/>
  <c r="N41" i="6" l="1"/>
  <c r="T43" i="1" s="1"/>
  <c r="T45" i="1" s="1"/>
  <c r="D43" i="1"/>
  <c r="N25" i="6"/>
  <c r="N27" i="6" s="1"/>
  <c r="P274" i="4"/>
  <c r="C15" i="6" s="1"/>
  <c r="K45" i="1" l="1"/>
  <c r="J11" i="7"/>
  <c r="J8" i="7"/>
  <c r="J7" i="7"/>
  <c r="C33" i="7"/>
  <c r="Z13" i="1" s="1"/>
  <c r="C29" i="7"/>
  <c r="C25" i="7"/>
  <c r="C20" i="7"/>
  <c r="E7" i="7"/>
  <c r="E8" i="7"/>
  <c r="E9" i="7"/>
  <c r="E10" i="7"/>
  <c r="E11" i="7"/>
  <c r="E5" i="7"/>
  <c r="Z8" i="1"/>
  <c r="E5" i="5"/>
  <c r="B41" i="1" s="1"/>
  <c r="E6" i="5"/>
  <c r="E8" i="5" s="1"/>
  <c r="E7" i="5"/>
  <c r="C15" i="5"/>
  <c r="C17" i="5" s="1"/>
  <c r="B8" i="1" s="1"/>
  <c r="B14" i="1" s="1"/>
  <c r="G10" i="5"/>
  <c r="D8" i="5"/>
  <c r="F12" i="2"/>
  <c r="E12" i="2"/>
  <c r="D25" i="2"/>
  <c r="C26" i="2"/>
  <c r="C18" i="2"/>
  <c r="C21" i="2" s="1"/>
  <c r="C23" i="2" s="1"/>
  <c r="D14" i="2"/>
  <c r="K9" i="2"/>
  <c r="L9" i="2" s="1"/>
  <c r="B15" i="2"/>
  <c r="G14" i="2"/>
  <c r="J10" i="2"/>
  <c r="J11" i="2"/>
  <c r="J9" i="2"/>
  <c r="H11" i="2"/>
  <c r="H10" i="2"/>
  <c r="H9" i="2"/>
  <c r="C14" i="2"/>
  <c r="G10" i="2"/>
  <c r="I10" i="2"/>
  <c r="G11" i="2"/>
  <c r="I11" i="2"/>
  <c r="I9" i="2"/>
  <c r="G9" i="2"/>
  <c r="K22" i="1" l="1"/>
  <c r="K35" i="1" s="1"/>
  <c r="N60" i="6"/>
  <c r="C8" i="1"/>
  <c r="C14" i="1" s="1"/>
  <c r="E8" i="1"/>
  <c r="E14" i="1" s="1"/>
  <c r="B42" i="1"/>
  <c r="S42" i="1" s="1"/>
  <c r="M274" i="8"/>
  <c r="J9" i="7"/>
  <c r="U274" i="4"/>
  <c r="C32" i="7" s="1"/>
  <c r="AA13" i="1" s="1"/>
  <c r="C26" i="7"/>
  <c r="E12" i="7"/>
  <c r="B44" i="1" s="1"/>
  <c r="G12" i="2"/>
  <c r="C22" i="2"/>
  <c r="H12" i="2"/>
  <c r="J8" i="1" l="1"/>
  <c r="C18" i="5" s="1"/>
  <c r="C19" i="5" s="1"/>
  <c r="C22" i="5" s="1"/>
  <c r="F5" i="5" s="1"/>
  <c r="J41" i="1" s="1"/>
  <c r="S41" i="1" s="1"/>
  <c r="B45" i="1"/>
  <c r="D44" i="1"/>
  <c r="D45" i="1" s="1"/>
  <c r="C20" i="5" l="1"/>
  <c r="L274" i="4" s="1"/>
  <c r="C21" i="5"/>
  <c r="K8" i="1" s="1"/>
  <c r="N8" i="1" s="1"/>
  <c r="F8" i="5"/>
  <c r="S8" i="1" l="1"/>
  <c r="L8" i="1"/>
  <c r="T8" i="1" s="1"/>
  <c r="V8" i="1"/>
  <c r="B25" i="2"/>
  <c r="C24" i="5"/>
  <c r="AA8" i="1" s="1"/>
  <c r="Q25" i="6" l="1"/>
  <c r="Q26" i="6"/>
  <c r="Q24" i="6"/>
  <c r="Q41" i="6" s="1"/>
  <c r="Q28" i="6" l="1"/>
  <c r="Q30" i="6" l="1"/>
  <c r="O21" i="11" s="1"/>
  <c r="S21" i="11" l="1"/>
  <c r="L10" i="1" s="1"/>
  <c r="T10" i="1" s="1"/>
  <c r="I21" i="11"/>
  <c r="K10" i="1" s="1"/>
  <c r="S10" i="1" s="1"/>
  <c r="P18" i="11"/>
  <c r="N10" i="1"/>
  <c r="V10" i="1" s="1"/>
  <c r="O10" i="1"/>
  <c r="W10" i="1" s="1"/>
  <c r="O22" i="11"/>
  <c r="S22" i="11"/>
  <c r="M12" i="1" s="1"/>
  <c r="M14" i="1" s="1"/>
  <c r="M10" i="1"/>
  <c r="U10" i="1" s="1"/>
  <c r="I22" i="11"/>
  <c r="I24" i="11" s="1"/>
  <c r="O12" i="1"/>
  <c r="O14" i="1" s="1"/>
  <c r="N12" i="1"/>
  <c r="N14" i="1" s="1"/>
  <c r="L12" i="1" l="1"/>
  <c r="K12" i="1"/>
  <c r="V12" i="1"/>
  <c r="V14" i="1" s="1"/>
  <c r="U12" i="1"/>
  <c r="U14" i="1" s="1"/>
  <c r="W12" i="1"/>
  <c r="W14" i="1" s="1"/>
  <c r="J10" i="7"/>
  <c r="J12" i="7" s="1"/>
  <c r="J44" i="1" s="1"/>
  <c r="O29" i="1"/>
  <c r="P29" i="1" s="1"/>
  <c r="P30" i="1" s="1"/>
  <c r="S12" i="1" l="1"/>
  <c r="S14" i="1" s="1"/>
  <c r="K14" i="1"/>
  <c r="T12" i="1"/>
  <c r="T14" i="1" s="1"/>
  <c r="L14" i="1"/>
  <c r="S44" i="1"/>
  <c r="L44" i="1"/>
  <c r="N39" i="16"/>
  <c r="N40" i="16" l="1"/>
  <c r="Q42" i="16" s="1"/>
  <c r="J43" i="1"/>
  <c r="Q41" i="16" l="1"/>
  <c r="AA34" i="16"/>
  <c r="AA33" i="16" s="1"/>
  <c r="X33" i="16" s="1"/>
  <c r="Z33" i="16" s="1"/>
  <c r="S43" i="1"/>
  <c r="S45" i="1" s="1"/>
  <c r="L43" i="1"/>
  <c r="L45" i="1" s="1"/>
  <c r="J45" i="1"/>
  <c r="F5" i="17"/>
  <c r="R5" i="17"/>
  <c r="AA32" i="16" l="1"/>
  <c r="X32" i="16" s="1"/>
  <c r="Z32" i="16" s="1"/>
  <c r="Z34" i="16" s="1"/>
  <c r="R4" i="17"/>
  <c r="O4" i="17" s="1"/>
  <c r="Q4" i="17" s="1"/>
  <c r="R3" i="17"/>
  <c r="O3" i="17" s="1"/>
  <c r="Q3" i="17" s="1"/>
  <c r="F4" i="17"/>
  <c r="C4" i="17" s="1"/>
  <c r="E4" i="17" s="1"/>
  <c r="F3" i="17"/>
  <c r="C3" i="17" s="1"/>
  <c r="E3" i="17" s="1"/>
  <c r="X34" i="1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tc={B02B7186-ABA1-4C67-9375-2705D4F1B595}</author>
  </authors>
  <commentList>
    <comment ref="E16" authorId="0" shapeId="0" xr:uid="{B02B7186-ABA1-4C67-9375-2705D4F1B595}">
      <text>
        <t>[Opmerkingenthread]
U kunt deze opmerkingenthread lezen in uw versie van Excel. Eventuele wijzigingen aan de thread gaan echter verloren als het bestand wordt geopend in een nieuwere versie van Excel. Meer informatie: https://go.microsoft.com/fwlink/?linkid=870924
Opmerking:
    Net zoals bij afval mogelijkheden in beeld brengen als kosten niet meer toegerekend worden.
Daarnaast (aanvullend) opnemen het aanbrengen van een verschil tussen 1 en meerpersoonshuishoudens.
Waarbij 1 persoons is &lt; 75 m3 en meerpersoons &gt; 75m3 waarverbruik</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tc={CBA13479-0766-4660-98E5-A804EC5E4528}</author>
  </authors>
  <commentList>
    <comment ref="B3" authorId="0" shapeId="0" xr:uid="{CBA13479-0766-4660-98E5-A804EC5E4528}">
      <text>
        <t xml:space="preserve">[Opmerkingenthread]
U kunt deze opmerkingenthread lezen in uw versie van Excel. Eventuele wijzigingen aan de thread gaan echter verloren als het bestand wordt geopend in een nieuwere versie van Excel. Meer informatie: https://go.microsoft.com/fwlink/?linkid=870924
Opmerking:
    In dit dashboard zou wat mij betreft knoppen gebruikt moeten kunnen worden waarbij het mogelijk is om onderwerpen uit de heffing te halen / of te verschuivenwaarbij direct duidelijk is wat het effect daarvan is op vastrecht of variabel recht.
Dit omdat ervaren wordt dat ons vastrecht redelijk hoog is. De verhouding grijs ten opzichte van groen in vergelijking hoog is.
Als dit plaats gaat vinden is er dan verschil tussen de diverse maatmannen.
</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Hans van den Biggelaar</author>
  </authors>
  <commentList>
    <comment ref="E40" authorId="0" shapeId="0" xr:uid="{E97E30B7-81BD-4200-B70D-296A2EA3BECD}">
      <text>
        <r>
          <rPr>
            <b/>
            <sz val="9"/>
            <color indexed="81"/>
            <rFont val="Tahoma"/>
            <family val="2"/>
          </rPr>
          <t>Hans van den Biggelaar:</t>
        </r>
        <r>
          <rPr>
            <sz val="9"/>
            <color indexed="81"/>
            <rFont val="Tahoma"/>
            <family val="2"/>
          </rPr>
          <t xml:space="preserve">
is ca. 4.500 per maand. Langlopend contract liep tot 31-12-2023 met Het Goed. Voorstel wordt ws. om contract met 2 jaar te verlengen. Is nu nog niet duidelijk dus uitgaan van ongewijzigd bedrag van 54k.</t>
        </r>
      </text>
    </comment>
    <comment ref="E45" authorId="0" shapeId="0" xr:uid="{59521079-D45A-45EB-A8FE-E2725D4A1664}">
      <text>
        <r>
          <rPr>
            <b/>
            <sz val="9"/>
            <color indexed="81"/>
            <rFont val="Tahoma"/>
            <family val="2"/>
          </rPr>
          <t>Hans van den Biggelaar:</t>
        </r>
        <r>
          <rPr>
            <sz val="9"/>
            <color indexed="81"/>
            <rFont val="Tahoma"/>
            <family val="2"/>
          </rPr>
          <t xml:space="preserve">
Cees Toemen van de Buitendienst regelt dit. Volgens Richard is dit bedrag reeel (Renewi, Van Happen, scouting)</t>
        </r>
      </text>
    </comment>
    <comment ref="E46" authorId="0" shapeId="0" xr:uid="{F6261F4A-B414-41EB-8601-BDC34DADAFAC}">
      <text>
        <r>
          <rPr>
            <b/>
            <sz val="9"/>
            <color indexed="81"/>
            <rFont val="Tahoma"/>
            <family val="2"/>
          </rPr>
          <t>Hans van den Biggelaar:</t>
        </r>
        <r>
          <rPr>
            <sz val="9"/>
            <color indexed="81"/>
            <rFont val="Tahoma"/>
            <family val="2"/>
          </rPr>
          <t xml:space="preserve">
O.a. Beestenbende 17,5 k (ondersteuning basisschoolleerlingen opruimen zwerfafval). Zie mail Richard 24-5-2024 + 27-5-2024.</t>
        </r>
      </text>
    </comment>
    <comment ref="E47" authorId="0" shapeId="0" xr:uid="{A1203861-DE91-4C33-BF54-02B219EAD4A1}">
      <text>
        <r>
          <rPr>
            <b/>
            <sz val="9"/>
            <color indexed="81"/>
            <rFont val="Tahoma"/>
            <family val="2"/>
          </rPr>
          <t>Hans van den Biggelaar:</t>
        </r>
        <r>
          <rPr>
            <sz val="9"/>
            <color indexed="81"/>
            <rFont val="Tahoma"/>
            <family val="2"/>
          </rPr>
          <t xml:space="preserve">
vergoeding voor inzet vrijwilligers via IVN (Arend Bolt). O.b.v. EUR 7,50 per uur maar veel vrijwilligers schenken dit weer terug aan IVN.</t>
        </r>
      </text>
    </comment>
    <comment ref="E48" authorId="0" shapeId="0" xr:uid="{D3049156-A10F-461A-A0D7-1E180E2D3285}">
      <text>
        <r>
          <rPr>
            <b/>
            <sz val="9"/>
            <color indexed="81"/>
            <rFont val="Tahoma"/>
            <family val="2"/>
          </rPr>
          <t>Hans van den Biggelaar:</t>
        </r>
        <r>
          <rPr>
            <sz val="9"/>
            <color indexed="81"/>
            <rFont val="Tahoma"/>
            <family val="2"/>
          </rPr>
          <t xml:space="preserve">
In de praktijk blijkt dat er weinig vraag naar is. Daarom verlaagd van 2k naar EUR 500,-.</t>
        </r>
      </text>
    </comment>
    <comment ref="E49" authorId="0" shapeId="0" xr:uid="{ED5384B0-3713-42A5-B134-FB115A660C9B}">
      <text>
        <r>
          <rPr>
            <b/>
            <sz val="9"/>
            <color indexed="81"/>
            <rFont val="Tahoma"/>
            <family val="2"/>
          </rPr>
          <t>Hans van den Biggelaar:</t>
        </r>
        <r>
          <rPr>
            <sz val="9"/>
            <color indexed="81"/>
            <rFont val="Tahoma"/>
            <family val="2"/>
          </rPr>
          <t xml:space="preserve">
Van Financien. Moeten wij zelf vullen: BSOB. Lara vragen. Eerst in Key kijken. Daar staat onder realisatie 2023 op 6730006/38009 niets.</t>
        </r>
      </text>
    </comment>
    <comment ref="E80" authorId="0" shapeId="0" xr:uid="{3581B324-2856-4F42-AA1D-E81F67A4418F}">
      <text>
        <r>
          <rPr>
            <b/>
            <sz val="9"/>
            <color indexed="81"/>
            <rFont val="Tahoma"/>
            <family val="2"/>
          </rPr>
          <t>Hans van den Biggelaar:</t>
        </r>
        <r>
          <rPr>
            <sz val="9"/>
            <color indexed="81"/>
            <rFont val="Tahoma"/>
            <family val="2"/>
          </rPr>
          <t xml:space="preserve">
o.b.v. realisatie 2023 van 277k maar is incl. nasleep corona. Voor 2025 zal bedrag naar verwachting van Richard iets lager zijn (iets minder bezoekers).</t>
        </r>
      </text>
    </comment>
    <comment ref="E82" authorId="0" shapeId="0" xr:uid="{4C8B10A8-2BBD-4180-A945-BADBCF3EA347}">
      <text>
        <r>
          <rPr>
            <b/>
            <sz val="9"/>
            <color indexed="81"/>
            <rFont val="Tahoma"/>
            <family val="2"/>
          </rPr>
          <t>Hans van den Biggelaar:</t>
        </r>
        <r>
          <rPr>
            <sz val="9"/>
            <color indexed="81"/>
            <rFont val="Tahoma"/>
            <family val="2"/>
          </rPr>
          <t xml:space="preserve">
Op 17.500 gezet cf. mail Richard 27-5-2024 27-5 10:31u. Betreft een verplichting inz. Beestenbende.</t>
        </r>
      </text>
    </comment>
    <comment ref="E83" authorId="0" shapeId="0" xr:uid="{2C114C20-80DE-43B0-9191-718C35A9CD90}">
      <text>
        <r>
          <rPr>
            <b/>
            <sz val="9"/>
            <color indexed="81"/>
            <rFont val="Tahoma"/>
            <family val="2"/>
          </rPr>
          <t>Hans van den Biggelaar:</t>
        </r>
        <r>
          <rPr>
            <sz val="9"/>
            <color indexed="81"/>
            <rFont val="Tahoma"/>
            <family val="2"/>
          </rPr>
          <t xml:space="preserve">
was in 2023 en 2024
- EUR 45.500,- per jaar. Loopt in 2025 niet meer.
</t>
        </r>
      </text>
    </comment>
    <comment ref="E84" authorId="0" shapeId="0" xr:uid="{78AC00A3-115C-4D89-A778-C77C37532924}">
      <text>
        <r>
          <rPr>
            <b/>
            <sz val="9"/>
            <color indexed="81"/>
            <rFont val="Tahoma"/>
            <family val="2"/>
          </rPr>
          <t>Hans van den Biggelaar:</t>
        </r>
        <r>
          <rPr>
            <sz val="9"/>
            <color indexed="81"/>
            <rFont val="Tahoma"/>
            <family val="2"/>
          </rPr>
          <t xml:space="preserve">
Nieuwe vergoeding UPV-zwerfafvalvergoeding van € 3,02 per inwoner x 40.736 = € 123.023,- Zie ook mail Richard 27-5 11:45u. Is onderdeel van Gemeentefonds. Toch opnemen in Afvalbegroting? Ja, maar wel intern labelen (7-6 gemaiild naar Richard (info van Paul Verhoeven). 
Op advies van cursus BBV Verdieping dit toch op nul gezet
Richard: WEL opnemen want vanuit Reiniging wordt doorbelast naar Afval. Daarom dit WEL opnemen.</t>
        </r>
      </text>
    </comment>
    <comment ref="E85" authorId="0" shapeId="0" xr:uid="{50204CEC-624F-4D44-9CDA-DC0CBA6A24BE}">
      <text>
        <r>
          <rPr>
            <b/>
            <sz val="9"/>
            <color indexed="81"/>
            <rFont val="Tahoma"/>
            <family val="2"/>
          </rPr>
          <t>Hans van den Biggelaar:</t>
        </r>
        <r>
          <rPr>
            <sz val="9"/>
            <color indexed="81"/>
            <rFont val="Tahoma"/>
            <family val="2"/>
          </rPr>
          <t xml:space="preserve">
Wordt volgens Paul Verhoeven m.i.v. 2025 afgeschaft. Is volgens Richard echter nog onzeker, hij (en Verpackt) denkt dat dit blijft. Daarom dit meest waarschijnlijke scenario aangehouden. Zie mail Richard 27-5 11:45u. € 0,94 per inwoners, in 2024 heeft Geldrop-Mierlo 40.736 inwoners. Totaal dus € 38.292.</t>
        </r>
      </text>
    </comment>
    <comment ref="E89" authorId="0" shapeId="0" xr:uid="{0EBCC1DC-0432-41C6-95A9-791B0F800670}">
      <text>
        <r>
          <rPr>
            <b/>
            <sz val="9"/>
            <color indexed="81"/>
            <rFont val="Tahoma"/>
            <family val="2"/>
          </rPr>
          <t>Hans van den Biggelaar:</t>
        </r>
        <r>
          <rPr>
            <sz val="9"/>
            <color indexed="81"/>
            <rFont val="Tahoma"/>
            <family val="2"/>
          </rPr>
          <t xml:space="preserve">
o.b.v. realisatie 2023 van 220k.</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tc={05490D73-4593-452D-9B27-2A8B5D78F65B}</author>
  </authors>
  <commentList>
    <comment ref="B3" authorId="0" shapeId="0" xr:uid="{05490D73-4593-452D-9B27-2A8B5D78F65B}">
      <text>
        <t xml:space="preserve">[Opmerkingenthread]
U kunt deze opmerkingenthread lezen in uw versie van Excel. Eventuele wijzigingen aan de thread gaan echter verloren als het bestand wordt geopend in een nieuwere versie van Excel. Meer informatie: https://go.microsoft.com/fwlink/?linkid=870924
Opmerking:
    In dit dashboard zou wat mij betreft knoppen gebruikt moeten kunnen worden waarbij het mogelijk is om onderwerpen uit de heffing te halen / of te verschuivenwaarbij direct duidelijk is wat het effect daarvan is op vastrecht of variabel recht.
Dit omdat ervaren wordt dat ons vastrecht redelijk hoog is. De verhouding grijs ten opzichte van groen in vergelijking hoog is.
Als dit plaats gaat vinden is er dan verschil tussen de diverse maatmannen.
</t>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C. Hoeben</author>
  </authors>
  <commentList>
    <comment ref="A1" authorId="0" shapeId="0" xr:uid="{6E6BCA8B-48C9-4BD5-BD18-D40A410E9BF7}">
      <text>
        <r>
          <rPr>
            <b/>
            <sz val="9"/>
            <color indexed="81"/>
            <rFont val="Tahoma"/>
            <family val="2"/>
          </rPr>
          <t>1 = Groningen
2 = Fryslân
3 = Drenthe
4 = Overijssel
5 = Gelderland
6 = Utrecht
7 = Noord Holland
8 = Zuid Holland
9 = Zeeland
10 = Noord Brabant
11 = Limburg
12 = Flevoland</t>
        </r>
        <r>
          <rPr>
            <sz val="9"/>
            <color indexed="81"/>
            <rFont val="Tahoma"/>
            <family val="2"/>
          </rPr>
          <t xml:space="preserve">
</t>
        </r>
      </text>
    </comment>
    <comment ref="D1" authorId="0" shapeId="0" xr:uid="{0858EBB7-F27A-40B0-9C1D-72D04E770105}">
      <text>
        <r>
          <rPr>
            <sz val="8"/>
            <color indexed="81"/>
            <rFont val="Tahoma"/>
            <family val="2"/>
          </rPr>
          <t xml:space="preserve">Percentage van de woz-waarde
</t>
        </r>
      </text>
    </comment>
    <comment ref="E1" authorId="0" shapeId="0" xr:uid="{262834D9-D462-49B5-B50A-B09BC2FBEC9A}">
      <text>
        <r>
          <rPr>
            <sz val="8"/>
            <color indexed="81"/>
            <rFont val="Tahoma"/>
            <family val="2"/>
          </rPr>
          <t xml:space="preserve">Gecorrigeerd voor de ontwikkeling van de woz-waarde
</t>
        </r>
      </text>
    </comment>
    <comment ref="F1" authorId="0" shapeId="0" xr:uid="{B9CD1BD9-D174-4DC7-ABCD-FA4D9B6747E7}">
      <text>
        <r>
          <rPr>
            <sz val="8"/>
            <color indexed="81"/>
            <rFont val="Tahoma"/>
            <family val="2"/>
          </rPr>
          <t xml:space="preserve">Percentage van de woz-waarde
</t>
        </r>
      </text>
    </comment>
    <comment ref="G1" authorId="0" shapeId="0" xr:uid="{75B9EEC3-6565-4956-AC1C-A106018E3604}">
      <text>
        <r>
          <rPr>
            <sz val="8"/>
            <color indexed="81"/>
            <rFont val="Tahoma"/>
            <family val="2"/>
          </rPr>
          <t xml:space="preserve">Gecorrigeerd voor de ontwikkeling van de woz-waarde
</t>
        </r>
      </text>
    </comment>
    <comment ref="H1" authorId="0" shapeId="0" xr:uid="{75DEB1B6-DC33-4C3D-81AB-A11E65277DA8}">
      <text>
        <r>
          <rPr>
            <sz val="8"/>
            <color indexed="81"/>
            <rFont val="Tahoma"/>
            <family val="2"/>
          </rPr>
          <t xml:space="preserve">Percentage van de woz-waarde
</t>
        </r>
      </text>
    </comment>
    <comment ref="I1" authorId="0" shapeId="0" xr:uid="{43CEE678-E84E-43C7-A9A5-F283B2BD9FD7}">
      <text>
        <r>
          <rPr>
            <sz val="8"/>
            <color indexed="81"/>
            <rFont val="Tahoma"/>
            <family val="2"/>
          </rPr>
          <t xml:space="preserve">Gecorrigeerd voor de ontwikkeling van de woz-waarde
</t>
        </r>
      </text>
    </comment>
    <comment ref="K1" authorId="0" shapeId="0" xr:uid="{1ACBFBC6-8BC1-47AC-A918-78AE937F2D7F}">
      <text>
        <r>
          <rPr>
            <sz val="8"/>
            <color indexed="81"/>
            <rFont val="Tahoma"/>
            <family val="2"/>
          </rPr>
          <t xml:space="preserve">Gecorrigeerd voor de ontwikkeling van de woz-waarde
</t>
        </r>
      </text>
    </comment>
    <comment ref="L1" authorId="0" shapeId="0" xr:uid="{E0DFA5EE-4489-4644-9D7F-84402F330F03}">
      <text>
        <r>
          <rPr>
            <sz val="8"/>
            <color indexed="81"/>
            <rFont val="Tahoma"/>
            <family val="2"/>
          </rPr>
          <t xml:space="preserve">Op basis van de gemiddelde waarde van woningen per gemeente voor zover bekend bij het verschijnen van de Atlas van de lokale lasten.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C. Hoeben</author>
  </authors>
  <commentList>
    <comment ref="A3" authorId="0" shapeId="0" xr:uid="{16E93BE2-DE21-4756-9CCE-2A4928FDB4E4}">
      <text>
        <r>
          <rPr>
            <b/>
            <sz val="9"/>
            <color indexed="81"/>
            <rFont val="Tahoma"/>
            <family val="2"/>
          </rPr>
          <t>1 = Groningen
2 = Fryslân
3 = Drenthe
4 = Overijssel
5 = Gelderland
6 = Utrecht
7 = Noord Holland
8 = Zuid Holland
9 = Zeeland
10 = Noord Brabant
11 = Limburg
12 = Flevoland</t>
        </r>
        <r>
          <rPr>
            <sz val="9"/>
            <color indexed="81"/>
            <rFont val="Tahoma"/>
            <family val="2"/>
          </rPr>
          <t xml:space="preserve">
</t>
        </r>
      </text>
    </comment>
    <comment ref="D3" authorId="0" shapeId="0" xr:uid="{3121EB2D-27E7-4EFB-A1A5-CC49D7EA0081}">
      <text>
        <r>
          <rPr>
            <sz val="8"/>
            <color indexed="81"/>
            <rFont val="Tahoma"/>
            <family val="2"/>
          </rPr>
          <t xml:space="preserve">Percentage van de woz-waarde
</t>
        </r>
      </text>
    </comment>
    <comment ref="E3" authorId="0" shapeId="0" xr:uid="{DCA2A240-D93B-4122-A35F-E0B632A3C687}">
      <text>
        <r>
          <rPr>
            <sz val="8"/>
            <color indexed="81"/>
            <rFont val="Tahoma"/>
            <family val="2"/>
          </rPr>
          <t xml:space="preserve">Gecorrigeerd voor de ontwikkeling van de woz-waarde
</t>
        </r>
      </text>
    </comment>
    <comment ref="F3" authorId="0" shapeId="0" xr:uid="{D1FCC756-D95C-42A1-838C-1EAAE46BD117}">
      <text>
        <r>
          <rPr>
            <sz val="8"/>
            <color indexed="81"/>
            <rFont val="Tahoma"/>
            <family val="2"/>
          </rPr>
          <t xml:space="preserve">Percentage van de woz-waarde
</t>
        </r>
      </text>
    </comment>
    <comment ref="G3" authorId="0" shapeId="0" xr:uid="{B41F8193-6D49-468C-B66E-90D3AB3690F0}">
      <text>
        <r>
          <rPr>
            <sz val="8"/>
            <color indexed="81"/>
            <rFont val="Tahoma"/>
            <family val="2"/>
          </rPr>
          <t xml:space="preserve">Gecorrigeerd voor de ontwikkeling van de woz-waarde
</t>
        </r>
      </text>
    </comment>
    <comment ref="H3" authorId="0" shapeId="0" xr:uid="{5090DD64-7360-4445-9AB7-779237FAE479}">
      <text>
        <r>
          <rPr>
            <sz val="8"/>
            <color indexed="81"/>
            <rFont val="Tahoma"/>
            <family val="2"/>
          </rPr>
          <t xml:space="preserve">Percentage van de woz-waarde
</t>
        </r>
      </text>
    </comment>
    <comment ref="I3" authorId="0" shapeId="0" xr:uid="{5BD2EEA2-EAF2-4E0D-A4FE-EE9188232718}">
      <text>
        <r>
          <rPr>
            <sz val="8"/>
            <color indexed="81"/>
            <rFont val="Tahoma"/>
            <family val="2"/>
          </rPr>
          <t xml:space="preserve">Gecorrigeerd voor de ontwikkeling van de woz-waarde
</t>
        </r>
      </text>
    </comment>
    <comment ref="K3" authorId="0" shapeId="0" xr:uid="{CE355BFE-D713-4F5C-8424-B5CFFC9225DF}">
      <text>
        <r>
          <rPr>
            <sz val="8"/>
            <color indexed="81"/>
            <rFont val="Tahoma"/>
            <family val="2"/>
          </rPr>
          <t xml:space="preserve">Gecorrigeerd voor de ontwikkeling van de woz-waarde
</t>
        </r>
      </text>
    </comment>
    <comment ref="L3" authorId="0" shapeId="0" xr:uid="{2E6231CA-99A7-4A6D-A9F5-01072969FF0B}">
      <text>
        <r>
          <rPr>
            <sz val="8"/>
            <color indexed="81"/>
            <rFont val="Tahoma"/>
            <family val="2"/>
          </rPr>
          <t xml:space="preserve">Op basis van de gemiddelde waarde van woningen per gemeente voor zover bekend bij het verschijnen van de Atlas van de lokale lasten.
</t>
        </r>
      </text>
    </comment>
    <comment ref="S3" authorId="0" shapeId="0" xr:uid="{ED84C19E-69FC-4951-ABF0-32A7E714DD2D}">
      <text>
        <r>
          <rPr>
            <sz val="8"/>
            <color indexed="81"/>
            <rFont val="Tahoma"/>
            <family val="2"/>
          </rPr>
          <t xml:space="preserve">Bedragen voor gebruikers van woningen en eigenaren van woningen zijn bij elkaar opgeteld.
</t>
        </r>
      </text>
    </comment>
    <comment ref="U3" authorId="0" shapeId="0" xr:uid="{506858B4-AD4B-4546-AD56-A3DB2F6013EF}">
      <text>
        <r>
          <rPr>
            <sz val="8"/>
            <color indexed="81"/>
            <rFont val="Tahoma"/>
            <family val="2"/>
          </rPr>
          <t xml:space="preserve">Bedragen voor gebruikers van woningen en eigenaren van woningen zijn bij elkaar opgeteld.
</t>
        </r>
      </text>
    </comment>
    <comment ref="W3" authorId="0" shapeId="0" xr:uid="{6F1A9FF8-3633-45C6-B702-490F7DCFD878}">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Y3" authorId="0" shapeId="0" xr:uid="{9F93FCC7-B077-47DA-8E73-2FB9AF157A48}">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A3" authorId="0" shapeId="0" xr:uid="{0EAA49E3-92C1-4770-8C3D-A000357125ED}">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C3" authorId="0" shapeId="0" xr:uid="{84C28A4B-CFDE-48A5-801F-50FE4219CF22}">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E3" authorId="0" shapeId="0" xr:uid="{F9FC5D3E-47B8-48B4-8A2F-CA3580225381}">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G3" authorId="0" shapeId="0" xr:uid="{9B1451C4-52F2-4DD8-8B3D-FE5F0793CC38}">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I3" authorId="0" shapeId="0" xr:uid="{B616DF57-BDF3-4F63-9D31-0B32761D352C}">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K3" authorId="0" shapeId="0" xr:uid="{712A0ECC-D30D-4B2F-97DF-A982F984D67C}">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M3" authorId="0" shapeId="0" xr:uid="{B20D8D81-2799-48EF-B998-A037409E4AF2}">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P3" authorId="0" shapeId="0" xr:uid="{C5C02104-0883-41CA-A896-E406F5129B28}">
      <text>
        <r>
          <rPr>
            <sz val="8"/>
            <color indexed="81"/>
            <rFont val="Tahoma"/>
            <family val="2"/>
          </rPr>
          <t xml:space="preserve">Waar van toepassing: 
korting op totale gemeentelijke belastingaanslag.
</t>
        </r>
      </text>
    </comment>
    <comment ref="AQ3" authorId="0" shapeId="0" xr:uid="{0E893F38-11BB-4D0F-A82A-36FCB63B824F}">
      <text>
        <r>
          <rPr>
            <sz val="8"/>
            <color indexed="81"/>
            <rFont val="Tahoma"/>
            <family val="2"/>
          </rPr>
          <t xml:space="preserve">Waar van toepassing: 
korting op totale gemeentelijke belastingaanslag.
</t>
        </r>
      </text>
    </comment>
    <comment ref="AR3" authorId="0" shapeId="0" xr:uid="{BBB1F21E-8571-404C-930D-C604062DA3D3}">
      <text>
        <r>
          <rPr>
            <sz val="8"/>
            <color indexed="81"/>
            <rFont val="Tahoma"/>
            <family val="2"/>
          </rPr>
          <t xml:space="preserve">Som van de gemiddeld betaalde ozb op basis van de gemiddelde woz-waarde van woningen in de gemeente + reinigingsheffing + rioolheffing minus eventuele heffingskorting.
</t>
        </r>
      </text>
    </comment>
    <comment ref="AT3" authorId="0" shapeId="0" xr:uid="{90CFCA67-5A6F-4099-AA7C-545C3EA80D84}">
      <text>
        <r>
          <rPr>
            <sz val="8"/>
            <color indexed="81"/>
            <rFont val="Tahoma"/>
            <family val="2"/>
          </rPr>
          <t xml:space="preserve">Som van de gemiddeld betaalde ozb op basis van de gemiddelde woz-waarde van woningen in de gemeente + reinigingsheffing + rioolheffing minus eventuele heffingskorting.
</t>
        </r>
      </text>
    </comment>
    <comment ref="AW3" authorId="0" shapeId="0" xr:uid="{ECAB14D9-81A0-4C7D-B69A-5E053F8C5FBB}">
      <text>
        <r>
          <rPr>
            <sz val="8"/>
            <color indexed="81"/>
            <rFont val="Tahoma"/>
            <family val="2"/>
          </rPr>
          <t xml:space="preserve">Bedrag voor een campong
overnachting, 0 betekent dat er geen toeristenbelasting is.
</t>
        </r>
      </text>
    </comment>
    <comment ref="AX3" authorId="0" shapeId="0" xr:uid="{4133F644-CD1C-4BD0-91CF-E8359C29114C}">
      <text>
        <r>
          <rPr>
            <sz val="8"/>
            <color indexed="81"/>
            <rFont val="Tahoma"/>
            <family val="2"/>
          </rPr>
          <t xml:space="preserve">Bedrag voor een hotelovernachting, 0 betekent dat er geen toeristenbelasting is.
</t>
        </r>
      </text>
    </comment>
    <comment ref="AZ3" authorId="0" shapeId="0" xr:uid="{CFF17B88-5C9A-4EB6-9DF9-5F326E1C509B}">
      <text>
        <r>
          <rPr>
            <sz val="8"/>
            <color indexed="81"/>
            <rFont val="Tahoma"/>
            <family val="2"/>
          </rPr>
          <t>Tarief voor eerste hond. 0 betekent dat er geen hondenbelasting is.</t>
        </r>
      </text>
    </comment>
    <comment ref="BI3" authorId="0" shapeId="0" xr:uid="{F92D5A07-E0D0-41BB-BB9A-452D01103D1D}">
      <text>
        <r>
          <rPr>
            <sz val="8"/>
            <color indexed="81"/>
            <rFont val="Tahoma"/>
            <family val="2"/>
          </rPr>
          <t xml:space="preserve">Kosten uittreksel uit de BRP bij aanvraag aan het loket.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C. Hoeben</author>
  </authors>
  <commentList>
    <comment ref="A3" authorId="0" shapeId="0" xr:uid="{0552982E-A923-467E-822A-53C4163AD2EF}">
      <text>
        <r>
          <rPr>
            <b/>
            <sz val="9"/>
            <color indexed="81"/>
            <rFont val="Tahoma"/>
            <family val="2"/>
          </rPr>
          <t>1 = Groningen
2 = Fryslân
3 = Drenthe
4 = Overijssel
5 = Gelderland
6 = Utrecht
7 = Noord Holland
8 = Zuid Holland
9 = Zeeland
10 = Noord Brabant
11 = Limburg
12 = Flevoland</t>
        </r>
        <r>
          <rPr>
            <sz val="9"/>
            <color indexed="81"/>
            <rFont val="Tahoma"/>
            <family val="2"/>
          </rPr>
          <t xml:space="preserve">
</t>
        </r>
      </text>
    </comment>
    <comment ref="D3" authorId="0" shapeId="0" xr:uid="{7EAEB67D-0B99-4B46-91B0-4B6815FC0CB5}">
      <text>
        <r>
          <rPr>
            <sz val="8"/>
            <color indexed="81"/>
            <rFont val="Tahoma"/>
            <family val="2"/>
          </rPr>
          <t xml:space="preserve">Percentage van de woz-waarde
</t>
        </r>
      </text>
    </comment>
    <comment ref="E3" authorId="0" shapeId="0" xr:uid="{B65191A2-809D-4ED8-9123-D676C1D0E1D9}">
      <text>
        <r>
          <rPr>
            <sz val="8"/>
            <color indexed="81"/>
            <rFont val="Tahoma"/>
            <family val="2"/>
          </rPr>
          <t xml:space="preserve">Gecorrigeerd voor de ontwikkeling van de woz-waarde
</t>
        </r>
      </text>
    </comment>
    <comment ref="F3" authorId="0" shapeId="0" xr:uid="{066F886E-0422-46BC-BF79-85C06DC42A17}">
      <text>
        <r>
          <rPr>
            <sz val="8"/>
            <color indexed="81"/>
            <rFont val="Tahoma"/>
            <family val="2"/>
          </rPr>
          <t xml:space="preserve">Percentage van de woz-waarde
</t>
        </r>
      </text>
    </comment>
    <comment ref="G3" authorId="0" shapeId="0" xr:uid="{6B567266-09E1-4B8B-A934-3825672CD893}">
      <text>
        <r>
          <rPr>
            <sz val="8"/>
            <color indexed="81"/>
            <rFont val="Tahoma"/>
            <family val="2"/>
          </rPr>
          <t xml:space="preserve">Gecorrigeerd voor de ontwikkeling van de woz-waarde
</t>
        </r>
      </text>
    </comment>
    <comment ref="H3" authorId="0" shapeId="0" xr:uid="{21EE2272-EDA1-4F45-A0DA-4113AE07090A}">
      <text>
        <r>
          <rPr>
            <sz val="8"/>
            <color indexed="81"/>
            <rFont val="Tahoma"/>
            <family val="2"/>
          </rPr>
          <t xml:space="preserve">Percentage van de woz-waarde
</t>
        </r>
      </text>
    </comment>
    <comment ref="I3" authorId="0" shapeId="0" xr:uid="{BC077B1B-EC1A-4333-8C31-62C12BF67B9B}">
      <text>
        <r>
          <rPr>
            <sz val="8"/>
            <color indexed="81"/>
            <rFont val="Tahoma"/>
            <family val="2"/>
          </rPr>
          <t xml:space="preserve">Gecorrigeerd voor de ontwikkeling van de woz-waarde
</t>
        </r>
      </text>
    </comment>
    <comment ref="K3" authorId="0" shapeId="0" xr:uid="{130267A8-3906-47C8-B6BD-4561D0EA1B88}">
      <text>
        <r>
          <rPr>
            <sz val="8"/>
            <color indexed="81"/>
            <rFont val="Tahoma"/>
            <family val="2"/>
          </rPr>
          <t xml:space="preserve">Gecorrigeerd voor de ontwikkeling van de woz-waarde
</t>
        </r>
      </text>
    </comment>
    <comment ref="L3" authorId="0" shapeId="0" xr:uid="{A827B44A-8A32-4C56-BE9A-BAF28215914C}">
      <text>
        <r>
          <rPr>
            <sz val="8"/>
            <color indexed="81"/>
            <rFont val="Tahoma"/>
            <family val="2"/>
          </rPr>
          <t xml:space="preserve">Op basis van de gemiddelde waarde van woningen per gemeente voor zover bekend bij het verschijnen van de Atlas van de lokale lasten.
</t>
        </r>
      </text>
    </comment>
    <comment ref="S3" authorId="0" shapeId="0" xr:uid="{FDAF5C31-C62A-46AE-B261-D2959291350C}">
      <text>
        <r>
          <rPr>
            <sz val="8"/>
            <color indexed="81"/>
            <rFont val="Tahoma"/>
            <family val="2"/>
          </rPr>
          <t xml:space="preserve">Bedragen voor gebruikers van woningen en eigenaren van woningen zijn bij elkaar opgeteld.
</t>
        </r>
      </text>
    </comment>
    <comment ref="U3" authorId="0" shapeId="0" xr:uid="{1785FEC9-1FC6-490B-8F11-BC153F72F32D}">
      <text>
        <r>
          <rPr>
            <sz val="8"/>
            <color indexed="81"/>
            <rFont val="Tahoma"/>
            <family val="2"/>
          </rPr>
          <t xml:space="preserve">Bedragen voor gebruikers van woningen en eigenaren van woningen zijn bij elkaar opgeteld.
</t>
        </r>
      </text>
    </comment>
    <comment ref="W3" authorId="0" shapeId="0" xr:uid="{7CCD386D-EF11-48B9-8930-FF39D43E6141}">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Y3" authorId="0" shapeId="0" xr:uid="{1D1C1699-4C8F-42A1-8A63-E430799A4DF1}">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A3" authorId="0" shapeId="0" xr:uid="{AF747F24-286D-4689-A994-0A7DC976517F}">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C3" authorId="0" shapeId="0" xr:uid="{ED5D1C86-658D-4365-876A-D5E2F61B5A6E}">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E3" authorId="0" shapeId="0" xr:uid="{88C255FF-20BD-48B8-9067-414B62D609D0}">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G3" authorId="0" shapeId="0" xr:uid="{0FC9AC4B-FA7D-412B-AFFC-3B9D7AF16E78}">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I3" authorId="0" shapeId="0" xr:uid="{ADABEB3F-8F7C-44DE-9084-2C274A4392BD}">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K3" authorId="0" shapeId="0" xr:uid="{C50FFEA1-DD8E-4465-9EB7-E8EF0E356D13}">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M3" authorId="0" shapeId="0" xr:uid="{825A04A8-52A4-44D9-93A5-A588E52893BB}">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P3" authorId="0" shapeId="0" xr:uid="{B7C248D3-8C19-4F51-820B-29435DF6586B}">
      <text>
        <r>
          <rPr>
            <sz val="8"/>
            <color indexed="81"/>
            <rFont val="Tahoma"/>
            <family val="2"/>
          </rPr>
          <t xml:space="preserve">Waar van toepassing: 
korting op totale gemeentelijke belastingaanslag.
</t>
        </r>
      </text>
    </comment>
    <comment ref="AQ3" authorId="0" shapeId="0" xr:uid="{74F12E32-2954-4F1D-A33C-E363151E6B59}">
      <text>
        <r>
          <rPr>
            <sz val="8"/>
            <color indexed="81"/>
            <rFont val="Tahoma"/>
            <family val="2"/>
          </rPr>
          <t xml:space="preserve">Waar van toepassing: 
korting op totale gemeentelijke belastingaanslag.
</t>
        </r>
      </text>
    </comment>
    <comment ref="AR3" authorId="0" shapeId="0" xr:uid="{F91FFA89-50DF-4257-A1B4-478C841B5900}">
      <text>
        <r>
          <rPr>
            <sz val="8"/>
            <color indexed="81"/>
            <rFont val="Tahoma"/>
            <family val="2"/>
          </rPr>
          <t xml:space="preserve">Som van de gemiddeld betaalde ozb op basis van de gemiddelde woz-waarde van woningen in de gemeente + reinigingsheffing + rioolheffing minus eventuele heffingskorting.
</t>
        </r>
      </text>
    </comment>
    <comment ref="AT3" authorId="0" shapeId="0" xr:uid="{6AED0D46-8665-4428-ADE2-B2968104FCB6}">
      <text>
        <r>
          <rPr>
            <sz val="8"/>
            <color indexed="81"/>
            <rFont val="Tahoma"/>
            <family val="2"/>
          </rPr>
          <t xml:space="preserve">Som van de gemiddeld betaalde ozb op basis van de gemiddelde woz-waarde van woningen in de gemeente + reinigingsheffing + rioolheffing minus eventuele heffingskorting.
</t>
        </r>
      </text>
    </comment>
    <comment ref="AW3" authorId="0" shapeId="0" xr:uid="{E5EEA8A1-49F5-4FF7-BDFF-EB7301BC2499}">
      <text>
        <r>
          <rPr>
            <sz val="8"/>
            <color indexed="81"/>
            <rFont val="Tahoma"/>
            <family val="2"/>
          </rPr>
          <t xml:space="preserve">Bedrag voor een campong
overnachting, 0 betekent dat er geen toeristenbelasting is.
</t>
        </r>
      </text>
    </comment>
    <comment ref="AX3" authorId="0" shapeId="0" xr:uid="{E3C4530E-F441-4F04-ACC6-9E2CD7E5EC5D}">
      <text>
        <r>
          <rPr>
            <sz val="8"/>
            <color indexed="81"/>
            <rFont val="Tahoma"/>
            <family val="2"/>
          </rPr>
          <t xml:space="preserve">Bedrag voor een hotelovernachting, 0 betekent dat er geen toeristenbelasting is.
</t>
        </r>
      </text>
    </comment>
    <comment ref="AZ3" authorId="0" shapeId="0" xr:uid="{74821379-994F-4807-8587-ED1A07DC94DB}">
      <text>
        <r>
          <rPr>
            <sz val="8"/>
            <color indexed="81"/>
            <rFont val="Tahoma"/>
            <family val="2"/>
          </rPr>
          <t>Tarief voor eerste hond. 0 betekent dat er geen hondenbelasting is.</t>
        </r>
      </text>
    </comment>
    <comment ref="BB3" authorId="0" shapeId="0" xr:uid="{22E624E6-DFBA-435A-9AF8-7C793EA77321}">
      <text>
        <r>
          <rPr>
            <b/>
            <sz val="9"/>
            <color indexed="81"/>
            <rFont val="Tahoma"/>
            <family val="2"/>
          </rPr>
          <t>Tarief voor een uur parkeren in het centrum van de grootste kern op de openbare weg</t>
        </r>
        <r>
          <rPr>
            <sz val="9"/>
            <color indexed="81"/>
            <rFont val="Tahoma"/>
            <family val="2"/>
          </rPr>
          <t xml:space="preserve">
</t>
        </r>
      </text>
    </comment>
    <comment ref="BK3" authorId="0" shapeId="0" xr:uid="{02ABFB02-6CF8-4439-8F6A-91CE31DC1C76}">
      <text>
        <r>
          <rPr>
            <sz val="8"/>
            <color indexed="81"/>
            <rFont val="Tahoma"/>
            <family val="2"/>
          </rPr>
          <t xml:space="preserve">Kosten uittreksel uit de BRP bij aanvraag aan het loket.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C. Hoeben</author>
  </authors>
  <commentList>
    <comment ref="A3" authorId="0" shapeId="0" xr:uid="{00000000-0006-0000-0000-000001000000}">
      <text>
        <r>
          <rPr>
            <b/>
            <sz val="9"/>
            <color indexed="81"/>
            <rFont val="Tahoma"/>
            <family val="2"/>
          </rPr>
          <t>1 = Groningen
2 = Fryslân
3 = Drenthe
4 = Overijssel
5 = Gelderland
6 = Utrecht
7 = Noord Holland
8 = Zuid Holland
9 = Zeeland
10 = Noord Brabant
11 = Limburg
12 = Flevoland</t>
        </r>
        <r>
          <rPr>
            <sz val="9"/>
            <color indexed="81"/>
            <rFont val="Tahoma"/>
            <family val="2"/>
          </rPr>
          <t xml:space="preserve">
</t>
        </r>
      </text>
    </comment>
    <comment ref="D3" authorId="0" shapeId="0" xr:uid="{00000000-0006-0000-0000-000002000000}">
      <text>
        <r>
          <rPr>
            <sz val="8"/>
            <color indexed="81"/>
            <rFont val="Tahoma"/>
            <family val="2"/>
          </rPr>
          <t xml:space="preserve">Percentage van de woz-waarde
</t>
        </r>
      </text>
    </comment>
    <comment ref="E3" authorId="0" shapeId="0" xr:uid="{00000000-0006-0000-0000-000003000000}">
      <text>
        <r>
          <rPr>
            <sz val="8"/>
            <color indexed="81"/>
            <rFont val="Tahoma"/>
            <family val="2"/>
          </rPr>
          <t xml:space="preserve">Gecorrigeerd voor de ontwikkeling van de woz-waarde
</t>
        </r>
      </text>
    </comment>
    <comment ref="F3" authorId="0" shapeId="0" xr:uid="{00000000-0006-0000-0000-000004000000}">
      <text>
        <r>
          <rPr>
            <sz val="8"/>
            <color indexed="81"/>
            <rFont val="Tahoma"/>
            <family val="2"/>
          </rPr>
          <t xml:space="preserve">Percentage van de woz-waarde
</t>
        </r>
      </text>
    </comment>
    <comment ref="G3" authorId="0" shapeId="0" xr:uid="{00000000-0006-0000-0000-000005000000}">
      <text>
        <r>
          <rPr>
            <sz val="8"/>
            <color indexed="81"/>
            <rFont val="Tahoma"/>
            <family val="2"/>
          </rPr>
          <t xml:space="preserve">Gecorrigeerd voor de ontwikkeling van de woz-waarde
</t>
        </r>
      </text>
    </comment>
    <comment ref="H3" authorId="0" shapeId="0" xr:uid="{00000000-0006-0000-0000-000006000000}">
      <text>
        <r>
          <rPr>
            <sz val="8"/>
            <color indexed="81"/>
            <rFont val="Tahoma"/>
            <family val="2"/>
          </rPr>
          <t xml:space="preserve">Percentage van de woz-waarde
</t>
        </r>
      </text>
    </comment>
    <comment ref="I3" authorId="0" shapeId="0" xr:uid="{00000000-0006-0000-0000-000007000000}">
      <text>
        <r>
          <rPr>
            <sz val="8"/>
            <color indexed="81"/>
            <rFont val="Tahoma"/>
            <family val="2"/>
          </rPr>
          <t xml:space="preserve">Gecorrigeerd voor de ontwikkeling van de woz-waarde
</t>
        </r>
      </text>
    </comment>
    <comment ref="K3" authorId="0" shapeId="0" xr:uid="{00000000-0006-0000-0000-000008000000}">
      <text>
        <r>
          <rPr>
            <sz val="8"/>
            <color indexed="81"/>
            <rFont val="Tahoma"/>
            <family val="2"/>
          </rPr>
          <t xml:space="preserve">Gecorrigeerd voor de ontwikkeling van de woz-waarde
</t>
        </r>
      </text>
    </comment>
    <comment ref="L3" authorId="0" shapeId="0" xr:uid="{00000000-0006-0000-0000-000009000000}">
      <text>
        <r>
          <rPr>
            <sz val="8"/>
            <color indexed="81"/>
            <rFont val="Tahoma"/>
            <family val="2"/>
          </rPr>
          <t xml:space="preserve">Op basis van de gemiddelde waarde van woningen per gemeente voor zover bekend bij het verschijnen van de Atlas van de lokale lasten.
</t>
        </r>
      </text>
    </comment>
    <comment ref="S3" authorId="0" shapeId="0" xr:uid="{00000000-0006-0000-0000-00000A000000}">
      <text>
        <r>
          <rPr>
            <sz val="8"/>
            <color indexed="81"/>
            <rFont val="Tahoma"/>
            <family val="2"/>
          </rPr>
          <t xml:space="preserve">Bedragen voor gebruikers van woningen en eigenaren van woningen zijn bij elkaar opgeteld.
</t>
        </r>
      </text>
    </comment>
    <comment ref="U3" authorId="0" shapeId="0" xr:uid="{00000000-0006-0000-0000-00000B000000}">
      <text>
        <r>
          <rPr>
            <sz val="8"/>
            <color indexed="81"/>
            <rFont val="Tahoma"/>
            <family val="2"/>
          </rPr>
          <t xml:space="preserve">Bedragen voor gebruikers van woningen en eigenaren van woningen zijn bij elkaar opgeteld.
</t>
        </r>
      </text>
    </comment>
    <comment ref="W3" authorId="0" shapeId="0" xr:uid="{00000000-0006-0000-0000-00000C000000}">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Y3" authorId="0" shapeId="0" xr:uid="{00000000-0006-0000-0000-00000D000000}">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A3" authorId="0" shapeId="0" xr:uid="{00000000-0006-0000-0000-00000E000000}">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C3" authorId="0" shapeId="0" xr:uid="{00000000-0006-0000-0000-00000F000000}">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E3" authorId="0" shapeId="0" xr:uid="{00000000-0006-0000-0000-000010000000}">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G3" authorId="0" shapeId="0" xr:uid="{00000000-0006-0000-0000-000011000000}">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I3" authorId="0" shapeId="0" xr:uid="{00000000-0006-0000-0000-000012000000}">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K3" authorId="0" shapeId="0" xr:uid="{00000000-0006-0000-0000-000013000000}">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M3" authorId="0" shapeId="0" xr:uid="{00000000-0006-0000-0000-000014000000}">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P3" authorId="0" shapeId="0" xr:uid="{00000000-0006-0000-0000-000015000000}">
      <text>
        <r>
          <rPr>
            <sz val="8"/>
            <color indexed="81"/>
            <rFont val="Tahoma"/>
            <family val="2"/>
          </rPr>
          <t xml:space="preserve">Waar van toepassing: 
korting op totale gemeentelijke belastingaanslag.
</t>
        </r>
      </text>
    </comment>
    <comment ref="AQ3" authorId="0" shapeId="0" xr:uid="{00000000-0006-0000-0000-000016000000}">
      <text>
        <r>
          <rPr>
            <sz val="8"/>
            <color indexed="81"/>
            <rFont val="Tahoma"/>
            <family val="2"/>
          </rPr>
          <t xml:space="preserve">Waar van toepassing: 
korting op totale gemeentelijke belastingaanslag.
</t>
        </r>
      </text>
    </comment>
    <comment ref="AR3" authorId="0" shapeId="0" xr:uid="{00000000-0006-0000-0000-000017000000}">
      <text>
        <r>
          <rPr>
            <sz val="8"/>
            <color indexed="81"/>
            <rFont val="Tahoma"/>
            <family val="2"/>
          </rPr>
          <t xml:space="preserve">Som van de gemiddeld betaalde ozb op basis van de gemiddelde woz-waarde van woningen in de gemeente + reinigingsheffing + rioolheffing minus eventuele heffingskorting.
</t>
        </r>
      </text>
    </comment>
    <comment ref="AT3" authorId="0" shapeId="0" xr:uid="{00000000-0006-0000-0000-000018000000}">
      <text>
        <r>
          <rPr>
            <sz val="8"/>
            <color indexed="81"/>
            <rFont val="Tahoma"/>
            <family val="2"/>
          </rPr>
          <t xml:space="preserve">Som van de gemiddeld betaalde ozb op basis van de gemiddelde woz-waarde van woningen in de gemeente + reinigingsheffing + rioolheffing minus eventuele heffingskorting.
</t>
        </r>
      </text>
    </comment>
    <comment ref="AW3" authorId="0" shapeId="0" xr:uid="{00000000-0006-0000-0000-000019000000}">
      <text>
        <r>
          <rPr>
            <sz val="8"/>
            <color indexed="81"/>
            <rFont val="Tahoma"/>
            <family val="2"/>
          </rPr>
          <t xml:space="preserve">Bedrag voor een campong
overnachting, 0 betekent dat er geen toeristenbelasting is.
</t>
        </r>
      </text>
    </comment>
    <comment ref="AX3" authorId="0" shapeId="0" xr:uid="{00000000-0006-0000-0000-00001A000000}">
      <text>
        <r>
          <rPr>
            <sz val="8"/>
            <color indexed="81"/>
            <rFont val="Tahoma"/>
            <family val="2"/>
          </rPr>
          <t xml:space="preserve">Bedrag voor een hotelovernachting, 0 betekent dat er geen toeristenbelasting is.
</t>
        </r>
      </text>
    </comment>
    <comment ref="AZ3" authorId="0" shapeId="0" xr:uid="{00000000-0006-0000-0000-00001B000000}">
      <text>
        <r>
          <rPr>
            <sz val="8"/>
            <color indexed="81"/>
            <rFont val="Tahoma"/>
            <family val="2"/>
          </rPr>
          <t>Tarief voor eerste hond. 0 betekent dat er geen hondenbelasting is.</t>
        </r>
      </text>
    </comment>
    <comment ref="BI3" authorId="0" shapeId="0" xr:uid="{00000000-0006-0000-0000-00001D000000}">
      <text>
        <r>
          <rPr>
            <sz val="8"/>
            <color indexed="81"/>
            <rFont val="Tahoma"/>
            <family val="2"/>
          </rPr>
          <t xml:space="preserve">Kosten uittreksel uit de BRP bij aanvraag aan het loket.
</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<sst xmlns="http://schemas.openxmlformats.org/spreadsheetml/2006/main" count="7584" uniqueCount="1292">
  <si>
    <t>TEST</t>
  </si>
  <si>
    <t>2025 Vastgestelde verordening OZB</t>
  </si>
  <si>
    <t>Belastingsoort</t>
  </si>
  <si>
    <t>OZB eigenaar niet woningen</t>
  </si>
  <si>
    <t>OZB gebruiker niet woningen</t>
  </si>
  <si>
    <t>OZB eigen woningen</t>
  </si>
  <si>
    <t>Ons tarief</t>
  </si>
  <si>
    <t>Tarief 2025</t>
  </si>
  <si>
    <t>WOZ 2025</t>
  </si>
  <si>
    <t>Klopt dit?</t>
  </si>
  <si>
    <r>
      <t xml:space="preserve">OZB opbrengst woning </t>
    </r>
    <r>
      <rPr>
        <sz val="11"/>
        <color theme="1"/>
        <rFont val="Calibri"/>
        <family val="2"/>
      </rPr>
      <t>€390.000</t>
    </r>
  </si>
  <si>
    <t>OZB</t>
  </si>
  <si>
    <t>Geldrop-Mierlo</t>
  </si>
  <si>
    <t>Afvalstoffenheffing</t>
  </si>
  <si>
    <t>Rioolheffing</t>
  </si>
  <si>
    <t>dit bedrag staat in COELO 2025</t>
  </si>
  <si>
    <t>Gemiddelde WOZ 2025 in COELO</t>
  </si>
  <si>
    <t>OZB 2025</t>
  </si>
  <si>
    <t>OZB 2025 COELO</t>
  </si>
  <si>
    <t>Tariefsaanapssing</t>
  </si>
  <si>
    <t>Voorgesteld tarief</t>
  </si>
  <si>
    <t>Voorgesteld OZB bedrag</t>
  </si>
  <si>
    <t>Totale OZB</t>
  </si>
  <si>
    <t>Provinciecode</t>
  </si>
  <si>
    <t>Gemeente code</t>
  </si>
  <si>
    <t>Gemeentenaam</t>
  </si>
  <si>
    <t>Tarief woningen</t>
  </si>
  <si>
    <t>Mutatie Tarief woningen</t>
  </si>
  <si>
    <t>Tarief eigenaar niet-woning</t>
  </si>
  <si>
    <t>Mutatie Tarief eigenaar niet-woning</t>
  </si>
  <si>
    <t>Tarief gebruiker niet-woning</t>
  </si>
  <si>
    <t>Mutatie Tarief gebruiker niet-woning</t>
  </si>
  <si>
    <t>Tarief niet-woning eigenaar+gebruiker</t>
  </si>
  <si>
    <t>Mutatie Tarief niet-woning eigenaar+gebruiker</t>
  </si>
  <si>
    <t>Gemiddeld betaalde ozb woningen</t>
  </si>
  <si>
    <t>%</t>
  </si>
  <si>
    <t>euro</t>
  </si>
  <si>
    <t>1979</t>
  </si>
  <si>
    <t>Eemsdelta</t>
  </si>
  <si>
    <t>0014</t>
  </si>
  <si>
    <t>Groningen</t>
  </si>
  <si>
    <t>1966</t>
  </si>
  <si>
    <t>Het Hogeland</t>
  </si>
  <si>
    <t>1952</t>
  </si>
  <si>
    <t>Midden-Groningen</t>
  </si>
  <si>
    <t>1895</t>
  </si>
  <si>
    <t>Oldambt</t>
  </si>
  <si>
    <t>0765</t>
  </si>
  <si>
    <t>Pekela</t>
  </si>
  <si>
    <t>0037</t>
  </si>
  <si>
    <t>Stadskanaal</t>
  </si>
  <si>
    <t>0047</t>
  </si>
  <si>
    <t>Veendam</t>
  </si>
  <si>
    <t>1969</t>
  </si>
  <si>
    <t>Westerkwartier</t>
  </si>
  <si>
    <t>1950</t>
  </si>
  <si>
    <t>Westerwolde</t>
  </si>
  <si>
    <t>0059</t>
  </si>
  <si>
    <t>Achtkarspelen</t>
  </si>
  <si>
    <t>0060</t>
  </si>
  <si>
    <t>Ameland</t>
  </si>
  <si>
    <t>1891</t>
  </si>
  <si>
    <t>Dantumadiel</t>
  </si>
  <si>
    <t>1940</t>
  </si>
  <si>
    <t>De Fryske Marren</t>
  </si>
  <si>
    <t>0072</t>
  </si>
  <si>
    <t>Harlingen</t>
  </si>
  <si>
    <t>0074</t>
  </si>
  <si>
    <t>Heerenveen</t>
  </si>
  <si>
    <t>0080</t>
  </si>
  <si>
    <t>Leeuwarden</t>
  </si>
  <si>
    <t>1970</t>
  </si>
  <si>
    <t>Noardeast-Fryslân</t>
  </si>
  <si>
    <t>0085</t>
  </si>
  <si>
    <t>Ooststellingwerf</t>
  </si>
  <si>
    <t>0086</t>
  </si>
  <si>
    <t>Opsterland</t>
  </si>
  <si>
    <t>0088</t>
  </si>
  <si>
    <t>Schiermonnikoog</t>
  </si>
  <si>
    <t>0090</t>
  </si>
  <si>
    <t>Smallingerland</t>
  </si>
  <si>
    <t>1900</t>
  </si>
  <si>
    <t>Súdwest Fryslân</t>
  </si>
  <si>
    <t>0093</t>
  </si>
  <si>
    <t>Terschelling</t>
  </si>
  <si>
    <t>0737</t>
  </si>
  <si>
    <t>Tytsjerksteradiel</t>
  </si>
  <si>
    <t>0096</t>
  </si>
  <si>
    <t>Vlieland</t>
  </si>
  <si>
    <t>1949</t>
  </si>
  <si>
    <t>Waadhoeke</t>
  </si>
  <si>
    <t>0098</t>
  </si>
  <si>
    <t>Weststellingwerf</t>
  </si>
  <si>
    <t>1680</t>
  </si>
  <si>
    <t>Aa en Hunze</t>
  </si>
  <si>
    <t>0106</t>
  </si>
  <si>
    <t>Assen</t>
  </si>
  <si>
    <t>1681</t>
  </si>
  <si>
    <t>Borger-Odoorn</t>
  </si>
  <si>
    <t>0109</t>
  </si>
  <si>
    <t>Coevorden</t>
  </si>
  <si>
    <t>1690</t>
  </si>
  <si>
    <t>De Wolden</t>
  </si>
  <si>
    <t>0114</t>
  </si>
  <si>
    <t>Emmen</t>
  </si>
  <si>
    <t>0118</t>
  </si>
  <si>
    <t>Hoogeveen</t>
  </si>
  <si>
    <t>0119</t>
  </si>
  <si>
    <t>Meppel</t>
  </si>
  <si>
    <t>1731</t>
  </si>
  <si>
    <t>Midden-Drenthe</t>
  </si>
  <si>
    <t>1699</t>
  </si>
  <si>
    <t>Noordenveld</t>
  </si>
  <si>
    <t>1701</t>
  </si>
  <si>
    <t>Westerveld</t>
  </si>
  <si>
    <t>1730</t>
  </si>
  <si>
    <t>Tynaarlo</t>
  </si>
  <si>
    <t>0141</t>
  </si>
  <si>
    <t>Almelo</t>
  </si>
  <si>
    <t>0147</t>
  </si>
  <si>
    <t>Borne</t>
  </si>
  <si>
    <t>0148</t>
  </si>
  <si>
    <t>Dalfsen</t>
  </si>
  <si>
    <t>1774</t>
  </si>
  <si>
    <t>Dinkelland</t>
  </si>
  <si>
    <t>0150</t>
  </si>
  <si>
    <t>Deventer</t>
  </si>
  <si>
    <t>0153</t>
  </si>
  <si>
    <t>Enschede</t>
  </si>
  <si>
    <t>0158</t>
  </si>
  <si>
    <t>Haaksbergen</t>
  </si>
  <si>
    <t>0160</t>
  </si>
  <si>
    <t>Hardenberg</t>
  </si>
  <si>
    <t>0163</t>
  </si>
  <si>
    <t>Hellendoorn</t>
  </si>
  <si>
    <t>0164</t>
  </si>
  <si>
    <t>Hengelo</t>
  </si>
  <si>
    <t>1735</t>
  </si>
  <si>
    <t>Hof van Twente</t>
  </si>
  <si>
    <t>0166</t>
  </si>
  <si>
    <t>Kampen</t>
  </si>
  <si>
    <t>0168</t>
  </si>
  <si>
    <t>Losser</t>
  </si>
  <si>
    <t>0173</t>
  </si>
  <si>
    <t>Oldenzaal</t>
  </si>
  <si>
    <t>1773</t>
  </si>
  <si>
    <t>Olst-Wijhe</t>
  </si>
  <si>
    <t>0175</t>
  </si>
  <si>
    <t>Ommen</t>
  </si>
  <si>
    <t>0177</t>
  </si>
  <si>
    <t>Raalte</t>
  </si>
  <si>
    <t>1742</t>
  </si>
  <si>
    <t>Rijssen-Holten</t>
  </si>
  <si>
    <t>0180</t>
  </si>
  <si>
    <t>Staphorst</t>
  </si>
  <si>
    <t>1708</t>
  </si>
  <si>
    <t>Steenwijkerland</t>
  </si>
  <si>
    <t>0183</t>
  </si>
  <si>
    <t>Tubbergen</t>
  </si>
  <si>
    <t>1700</t>
  </si>
  <si>
    <t>Twenterand</t>
  </si>
  <si>
    <t>0189</t>
  </si>
  <si>
    <t>Wierden</t>
  </si>
  <si>
    <t>1896</t>
  </si>
  <si>
    <t>Zwartewaterland</t>
  </si>
  <si>
    <t>0193</t>
  </si>
  <si>
    <t>Zwolle</t>
  </si>
  <si>
    <t>0197</t>
  </si>
  <si>
    <t>Aalten</t>
  </si>
  <si>
    <t>0200</t>
  </si>
  <si>
    <t>Apeldoorn</t>
  </si>
  <si>
    <t>0202</t>
  </si>
  <si>
    <t>Arnhem</t>
  </si>
  <si>
    <t>0203</t>
  </si>
  <si>
    <t>Barneveld</t>
  </si>
  <si>
    <t>1945</t>
  </si>
  <si>
    <t>Berg en Dal</t>
  </si>
  <si>
    <t>1859</t>
  </si>
  <si>
    <t>Berkelland</t>
  </si>
  <si>
    <t>0209</t>
  </si>
  <si>
    <t>Beuningen</t>
  </si>
  <si>
    <t>1876</t>
  </si>
  <si>
    <t>Bronckhorst</t>
  </si>
  <si>
    <t>0213</t>
  </si>
  <si>
    <t>Brummen</t>
  </si>
  <si>
    <t>0214</t>
  </si>
  <si>
    <t>Buren</t>
  </si>
  <si>
    <t>0216</t>
  </si>
  <si>
    <t>Culemborg</t>
  </si>
  <si>
    <t>0221</t>
  </si>
  <si>
    <t>Doesburg</t>
  </si>
  <si>
    <t>0222</t>
  </si>
  <si>
    <t>Doetinchem</t>
  </si>
  <si>
    <t>0225</t>
  </si>
  <si>
    <t>Druten</t>
  </si>
  <si>
    <t>0226</t>
  </si>
  <si>
    <t>Duiven</t>
  </si>
  <si>
    <t>0228</t>
  </si>
  <si>
    <t>Ede</t>
  </si>
  <si>
    <t>0230</t>
  </si>
  <si>
    <t>Elburg</t>
  </si>
  <si>
    <t>0232</t>
  </si>
  <si>
    <t>Epe</t>
  </si>
  <si>
    <t>0233</t>
  </si>
  <si>
    <t>Ermelo</t>
  </si>
  <si>
    <t>0243</t>
  </si>
  <si>
    <t>Harderwijk</t>
  </si>
  <si>
    <t>0244</t>
  </si>
  <si>
    <t>Hattem</t>
  </si>
  <si>
    <t>0246</t>
  </si>
  <si>
    <t>Heerde</t>
  </si>
  <si>
    <t>0252</t>
  </si>
  <si>
    <t>Heumen</t>
  </si>
  <si>
    <t>1705</t>
  </si>
  <si>
    <t>Lingewaard</t>
  </si>
  <si>
    <t>0262</t>
  </si>
  <si>
    <t>Lochem</t>
  </si>
  <si>
    <t>0263</t>
  </si>
  <si>
    <t>Maasdriel</t>
  </si>
  <si>
    <t>1955</t>
  </si>
  <si>
    <t>Montferland</t>
  </si>
  <si>
    <t>1740</t>
  </si>
  <si>
    <t>Neder-Betuwe</t>
  </si>
  <si>
    <t>0267</t>
  </si>
  <si>
    <t>Nijkerk</t>
  </si>
  <si>
    <t>0268</t>
  </si>
  <si>
    <t>Nijmegen</t>
  </si>
  <si>
    <t>nvt</t>
  </si>
  <si>
    <t>0302</t>
  </si>
  <si>
    <t>Nunspeet</t>
  </si>
  <si>
    <t>0269</t>
  </si>
  <si>
    <t>Oldebroek</t>
  </si>
  <si>
    <t>1586</t>
  </si>
  <si>
    <t>Oost Gelre</t>
  </si>
  <si>
    <t>1509</t>
  </si>
  <si>
    <t>Oude IJsselstreek</t>
  </si>
  <si>
    <t>1734</t>
  </si>
  <si>
    <t>Overbetuwe</t>
  </si>
  <si>
    <t>0273</t>
  </si>
  <si>
    <t>Putten</t>
  </si>
  <si>
    <t>0274</t>
  </si>
  <si>
    <t>Renkum</t>
  </si>
  <si>
    <t>0275</t>
  </si>
  <si>
    <t>Rheden</t>
  </si>
  <si>
    <t>0277</t>
  </si>
  <si>
    <t>Rozendaal</t>
  </si>
  <si>
    <t>0279</t>
  </si>
  <si>
    <t>Scherpenzeel</t>
  </si>
  <si>
    <t>0281</t>
  </si>
  <si>
    <t>Tiel</t>
  </si>
  <si>
    <t>0285</t>
  </si>
  <si>
    <t>Voorst</t>
  </si>
  <si>
    <t>0289</t>
  </si>
  <si>
    <t>Wageningen</t>
  </si>
  <si>
    <t>1960</t>
  </si>
  <si>
    <t>West Betuwe</t>
  </si>
  <si>
    <t>0668</t>
  </si>
  <si>
    <t>West Maas en Waal</t>
  </si>
  <si>
    <t>0293</t>
  </si>
  <si>
    <t>Westervoort</t>
  </si>
  <si>
    <t>0296</t>
  </si>
  <si>
    <t>Wijchen</t>
  </si>
  <si>
    <t>0294</t>
  </si>
  <si>
    <t>Winterswijk</t>
  </si>
  <si>
    <t>0297</t>
  </si>
  <si>
    <t>Zaltbommel</t>
  </si>
  <si>
    <t>0299</t>
  </si>
  <si>
    <t>Zevenaar</t>
  </si>
  <si>
    <t>0301</t>
  </si>
  <si>
    <t>Zutphen</t>
  </si>
  <si>
    <t>0307</t>
  </si>
  <si>
    <t>Amersfoort</t>
  </si>
  <si>
    <t>0308</t>
  </si>
  <si>
    <t>Baarn</t>
  </si>
  <si>
    <t>0312</t>
  </si>
  <si>
    <t>Bunnik</t>
  </si>
  <si>
    <t>0313</t>
  </si>
  <si>
    <t>Bunschoten</t>
  </si>
  <si>
    <t>0310</t>
  </si>
  <si>
    <t>De Bilt</t>
  </si>
  <si>
    <t>0736</t>
  </si>
  <si>
    <t>De Ronde Venen</t>
  </si>
  <si>
    <t>0317</t>
  </si>
  <si>
    <t>Eemnes</t>
  </si>
  <si>
    <t>0321</t>
  </si>
  <si>
    <t>Houten</t>
  </si>
  <si>
    <t>0353</t>
  </si>
  <si>
    <t>IJsselstein</t>
  </si>
  <si>
    <t>0327</t>
  </si>
  <si>
    <t>Leusden</t>
  </si>
  <si>
    <t>0331</t>
  </si>
  <si>
    <t>Lopik</t>
  </si>
  <si>
    <t>0335</t>
  </si>
  <si>
    <t>Montfoort</t>
  </si>
  <si>
    <t>0356</t>
  </si>
  <si>
    <t>Nieuwegein</t>
  </si>
  <si>
    <t>0589</t>
  </si>
  <si>
    <t>Oudewater</t>
  </si>
  <si>
    <t>0339</t>
  </si>
  <si>
    <t>Renswoude</t>
  </si>
  <si>
    <t>0340</t>
  </si>
  <si>
    <t>Rhenen</t>
  </si>
  <si>
    <t>0342</t>
  </si>
  <si>
    <t>Soest</t>
  </si>
  <si>
    <t>1904</t>
  </si>
  <si>
    <t>Stichtse Vecht</t>
  </si>
  <si>
    <t>0344</t>
  </si>
  <si>
    <t>Utrecht</t>
  </si>
  <si>
    <t>1581</t>
  </si>
  <si>
    <t>Utrechtse Heuvelrug</t>
  </si>
  <si>
    <t>0345</t>
  </si>
  <si>
    <t>Veenendaal</t>
  </si>
  <si>
    <t>1961</t>
  </si>
  <si>
    <t>Vijfheerenlanden</t>
  </si>
  <si>
    <t>0352</t>
  </si>
  <si>
    <t>Wijk bij Duurstede</t>
  </si>
  <si>
    <t>0632</t>
  </si>
  <si>
    <t>Woerden</t>
  </si>
  <si>
    <t>0351</t>
  </si>
  <si>
    <t>Woudenberg</t>
  </si>
  <si>
    <t>0355</t>
  </si>
  <si>
    <t>Zeist</t>
  </si>
  <si>
    <t>0358</t>
  </si>
  <si>
    <t>Aalsmeer</t>
  </si>
  <si>
    <t>0361</t>
  </si>
  <si>
    <t>Alkmaar</t>
  </si>
  <si>
    <t>0362</t>
  </si>
  <si>
    <t>Amstelveen</t>
  </si>
  <si>
    <t>0363</t>
  </si>
  <si>
    <t>Amsterdam</t>
  </si>
  <si>
    <t>0373</t>
  </si>
  <si>
    <t>Bergen NH</t>
  </si>
  <si>
    <t>0375</t>
  </si>
  <si>
    <t>Beverwijk</t>
  </si>
  <si>
    <t>0376</t>
  </si>
  <si>
    <t>Blaricum</t>
  </si>
  <si>
    <t>0377</t>
  </si>
  <si>
    <t>Bloemendaal</t>
  </si>
  <si>
    <t>0383</t>
  </si>
  <si>
    <t>Castricum</t>
  </si>
  <si>
    <t>0400</t>
  </si>
  <si>
    <t>Den Helder</t>
  </si>
  <si>
    <t>0384</t>
  </si>
  <si>
    <t>Diemen</t>
  </si>
  <si>
    <t>1980</t>
  </si>
  <si>
    <t>Dijk en Waard</t>
  </si>
  <si>
    <t>0498</t>
  </si>
  <si>
    <t>Drechterland</t>
  </si>
  <si>
    <t>0385</t>
  </si>
  <si>
    <t>Edam-Volendam</t>
  </si>
  <si>
    <t>0388</t>
  </si>
  <si>
    <t>Enkhuizen</t>
  </si>
  <si>
    <t>1942</t>
  </si>
  <si>
    <t>Gooise Meren</t>
  </si>
  <si>
    <t>0392</t>
  </si>
  <si>
    <t>Haarlem</t>
  </si>
  <si>
    <t>0394</t>
  </si>
  <si>
    <t>Haarlemmermeer</t>
  </si>
  <si>
    <t>0396</t>
  </si>
  <si>
    <t>Heemskerk</t>
  </si>
  <si>
    <t>0397</t>
  </si>
  <si>
    <t>Heemstede</t>
  </si>
  <si>
    <t>0399</t>
  </si>
  <si>
    <t>Heiloo</t>
  </si>
  <si>
    <t>0402</t>
  </si>
  <si>
    <t>Hilversum</t>
  </si>
  <si>
    <t>1911</t>
  </si>
  <si>
    <t>Hollands Kroon</t>
  </si>
  <si>
    <t>0405</t>
  </si>
  <si>
    <t>Hoorn</t>
  </si>
  <si>
    <t>0406</t>
  </si>
  <si>
    <t>Huizen</t>
  </si>
  <si>
    <t>1598</t>
  </si>
  <si>
    <t>Koggenland</t>
  </si>
  <si>
    <t>0415</t>
  </si>
  <si>
    <t>Landsmeer</t>
  </si>
  <si>
    <t>0417</t>
  </si>
  <si>
    <t>Laren</t>
  </si>
  <si>
    <t>0420</t>
  </si>
  <si>
    <t>Medemblik</t>
  </si>
  <si>
    <t>0431</t>
  </si>
  <si>
    <t>Oostzaan</t>
  </si>
  <si>
    <t>0432</t>
  </si>
  <si>
    <t>Opmeer</t>
  </si>
  <si>
    <t>0437</t>
  </si>
  <si>
    <t>Ouder-Amstel</t>
  </si>
  <si>
    <t>0439</t>
  </si>
  <si>
    <t>Purmerend</t>
  </si>
  <si>
    <t>0441</t>
  </si>
  <si>
    <t>Schagen</t>
  </si>
  <si>
    <t>0532</t>
  </si>
  <si>
    <t>Stede Broec</t>
  </si>
  <si>
    <t>0448</t>
  </si>
  <si>
    <t>Texel</t>
  </si>
  <si>
    <t>0450</t>
  </si>
  <si>
    <t>Uitgeest</t>
  </si>
  <si>
    <t>0451</t>
  </si>
  <si>
    <t>Uithoorn</t>
  </si>
  <si>
    <t>0453</t>
  </si>
  <si>
    <t>Velsen</t>
  </si>
  <si>
    <t>0852</t>
  </si>
  <si>
    <t>Waterland</t>
  </si>
  <si>
    <t>1696</t>
  </si>
  <si>
    <t>Wijdemeren</t>
  </si>
  <si>
    <t>0880</t>
  </si>
  <si>
    <t>Wormerland</t>
  </si>
  <si>
    <t>0479</t>
  </si>
  <si>
    <t>Zaanstad</t>
  </si>
  <si>
    <t>0473</t>
  </si>
  <si>
    <t>Zandvoort</t>
  </si>
  <si>
    <t>0482</t>
  </si>
  <si>
    <t>Alblasserdam</t>
  </si>
  <si>
    <t>0613</t>
  </si>
  <si>
    <t>Albrandswaard</t>
  </si>
  <si>
    <t>0484</t>
  </si>
  <si>
    <t>Alphen a/d Rijn</t>
  </si>
  <si>
    <t>0489</t>
  </si>
  <si>
    <t>Barendrecht</t>
  </si>
  <si>
    <t>1901</t>
  </si>
  <si>
    <t>Bodegraven-Reeuwijk</t>
  </si>
  <si>
    <t>0502</t>
  </si>
  <si>
    <t>Capelle aan den IJssel</t>
  </si>
  <si>
    <t>0503</t>
  </si>
  <si>
    <t>Delft</t>
  </si>
  <si>
    <t>0505</t>
  </si>
  <si>
    <t>Dordrecht</t>
  </si>
  <si>
    <t>1924</t>
  </si>
  <si>
    <t>Goeree-Overflakkee</t>
  </si>
  <si>
    <t>0512</t>
  </si>
  <si>
    <t>Gorinchem</t>
  </si>
  <si>
    <t>0513</t>
  </si>
  <si>
    <t>Gouda</t>
  </si>
  <si>
    <t>0523</t>
  </si>
  <si>
    <t>Hardinxveld-Giessendam</t>
  </si>
  <si>
    <t>0531</t>
  </si>
  <si>
    <t>Hendrik-Ido-Ambacht</t>
  </si>
  <si>
    <t>0534</t>
  </si>
  <si>
    <t>Hillegom</t>
  </si>
  <si>
    <t>1963</t>
  </si>
  <si>
    <t>Hoeksche Waard</t>
  </si>
  <si>
    <t>1884</t>
  </si>
  <si>
    <t>Kaag en Braassem</t>
  </si>
  <si>
    <t>0537</t>
  </si>
  <si>
    <t>Katwijk</t>
  </si>
  <si>
    <t>0542</t>
  </si>
  <si>
    <t>Krimpen aan den IJssel</t>
  </si>
  <si>
    <t>1931</t>
  </si>
  <si>
    <t>Krimpenerwaard</t>
  </si>
  <si>
    <t>1621</t>
  </si>
  <si>
    <t>Lansingerland</t>
  </si>
  <si>
    <t>0546</t>
  </si>
  <si>
    <t>Leiden</t>
  </si>
  <si>
    <t>0547</t>
  </si>
  <si>
    <t>Leiderdorp</t>
  </si>
  <si>
    <t>1916</t>
  </si>
  <si>
    <t>Leidschendam-Voorburg</t>
  </si>
  <si>
    <t>0553</t>
  </si>
  <si>
    <t>Lisse</t>
  </si>
  <si>
    <t>0556</t>
  </si>
  <si>
    <t>Maassluis</t>
  </si>
  <si>
    <t>1842</t>
  </si>
  <si>
    <t>Midden-Delfland</t>
  </si>
  <si>
    <t>1978</t>
  </si>
  <si>
    <t>Molenlanden</t>
  </si>
  <si>
    <t>0569</t>
  </si>
  <si>
    <t>Nieuwkoop</t>
  </si>
  <si>
    <t>1930</t>
  </si>
  <si>
    <t>Nissewaard</t>
  </si>
  <si>
    <t>0575</t>
  </si>
  <si>
    <t>Noordwijk</t>
  </si>
  <si>
    <t>0579</t>
  </si>
  <si>
    <t>Oegstgeest</t>
  </si>
  <si>
    <t>0590</t>
  </si>
  <si>
    <t>Papendrecht</t>
  </si>
  <si>
    <t>1926</t>
  </si>
  <si>
    <t>Pijnacker-Nootdorp</t>
  </si>
  <si>
    <t>0597</t>
  </si>
  <si>
    <t>Ridderkerk</t>
  </si>
  <si>
    <t>0603</t>
  </si>
  <si>
    <t>Rijswijk</t>
  </si>
  <si>
    <t>0599</t>
  </si>
  <si>
    <t>Rotterdam</t>
  </si>
  <si>
    <t>0606</t>
  </si>
  <si>
    <t>Schiedam</t>
  </si>
  <si>
    <t>0518</t>
  </si>
  <si>
    <t>'s-Gravenhage</t>
  </si>
  <si>
    <t>0610</t>
  </si>
  <si>
    <t>Sliedrecht</t>
  </si>
  <si>
    <t>1525</t>
  </si>
  <si>
    <t>Teylingen</t>
  </si>
  <si>
    <t>0622</t>
  </si>
  <si>
    <t>Vlaardingen</t>
  </si>
  <si>
    <t>1992</t>
  </si>
  <si>
    <t>Voorne aan Zee</t>
  </si>
  <si>
    <t>0626</t>
  </si>
  <si>
    <t>Voorschoten</t>
  </si>
  <si>
    <t>0627</t>
  </si>
  <si>
    <t>Waddinxveen</t>
  </si>
  <si>
    <t>0629</t>
  </si>
  <si>
    <t>Wassenaar</t>
  </si>
  <si>
    <t>1783</t>
  </si>
  <si>
    <t>Westland</t>
  </si>
  <si>
    <t>0637</t>
  </si>
  <si>
    <t>Zoetermeer</t>
  </si>
  <si>
    <t>0638</t>
  </si>
  <si>
    <t>Zoeterwoude</t>
  </si>
  <si>
    <t>1892</t>
  </si>
  <si>
    <t>Zuidplas</t>
  </si>
  <si>
    <t>0642</t>
  </si>
  <si>
    <t>Zwijndrecht</t>
  </si>
  <si>
    <t>0654</t>
  </si>
  <si>
    <t>Borsele</t>
  </si>
  <si>
    <t>0664</t>
  </si>
  <si>
    <t>Goes</t>
  </si>
  <si>
    <t>0677</t>
  </si>
  <si>
    <t>Hulst</t>
  </si>
  <si>
    <t>0678</t>
  </si>
  <si>
    <t>Kapelle</t>
  </si>
  <si>
    <t>0687</t>
  </si>
  <si>
    <t>Middelburg</t>
  </si>
  <si>
    <t>1695</t>
  </si>
  <si>
    <t>Noord-Beveland</t>
  </si>
  <si>
    <t>0703</t>
  </si>
  <si>
    <t>Reimerswaal</t>
  </si>
  <si>
    <t>1676</t>
  </si>
  <si>
    <t>Schouwen-Duiveland</t>
  </si>
  <si>
    <t>1714</t>
  </si>
  <si>
    <t>Sluis</t>
  </si>
  <si>
    <t>0715</t>
  </si>
  <si>
    <t>Terneuzen</t>
  </si>
  <si>
    <t>0716</t>
  </si>
  <si>
    <t>Tholen</t>
  </si>
  <si>
    <t>0717</t>
  </si>
  <si>
    <t>Veere</t>
  </si>
  <si>
    <t>0718</t>
  </si>
  <si>
    <t>Vlissingen</t>
  </si>
  <si>
    <t>1723</t>
  </si>
  <si>
    <t>Alphen-Chaam</t>
  </si>
  <si>
    <t>1959</t>
  </si>
  <si>
    <t>Altena</t>
  </si>
  <si>
    <t>0743</t>
  </si>
  <si>
    <t>Asten</t>
  </si>
  <si>
    <t>0744</t>
  </si>
  <si>
    <t>Baarle-Nassau</t>
  </si>
  <si>
    <t>0748</t>
  </si>
  <si>
    <t>Bergen op Zoom</t>
  </si>
  <si>
    <t>1724</t>
  </si>
  <si>
    <t>Bergeijk</t>
  </si>
  <si>
    <t>1721</t>
  </si>
  <si>
    <t>Bernheze</t>
  </si>
  <si>
    <t>0753</t>
  </si>
  <si>
    <t>Best</t>
  </si>
  <si>
    <t>1728</t>
  </si>
  <si>
    <t>Bladel</t>
  </si>
  <si>
    <t>0755</t>
  </si>
  <si>
    <t>Boekel</t>
  </si>
  <si>
    <t>0757</t>
  </si>
  <si>
    <t>Boxtel</t>
  </si>
  <si>
    <t>0758</t>
  </si>
  <si>
    <t>Breda</t>
  </si>
  <si>
    <t>1706</t>
  </si>
  <si>
    <t>Cranendonck</t>
  </si>
  <si>
    <t>0762</t>
  </si>
  <si>
    <t>Deurne</t>
  </si>
  <si>
    <t>0766</t>
  </si>
  <si>
    <t>Dongen</t>
  </si>
  <si>
    <t>1719</t>
  </si>
  <si>
    <t>Drimmelen</t>
  </si>
  <si>
    <t>0770</t>
  </si>
  <si>
    <t>Eersel</t>
  </si>
  <si>
    <t>0772</t>
  </si>
  <si>
    <t>Eindhoven</t>
  </si>
  <si>
    <t>0777</t>
  </si>
  <si>
    <t>Etten-Leur</t>
  </si>
  <si>
    <t>0779</t>
  </si>
  <si>
    <t>Geertruidenberg</t>
  </si>
  <si>
    <t>1771</t>
  </si>
  <si>
    <t>1652</t>
  </si>
  <si>
    <t>Gemert-Bakel</t>
  </si>
  <si>
    <t>0784</t>
  </si>
  <si>
    <t>Gilze en Rijen</t>
  </si>
  <si>
    <t>0785</t>
  </si>
  <si>
    <t>Goirle</t>
  </si>
  <si>
    <t>1655</t>
  </si>
  <si>
    <t>Halderberge</t>
  </si>
  <si>
    <t>1658</t>
  </si>
  <si>
    <t>Heeze-Leende</t>
  </si>
  <si>
    <t>0794</t>
  </si>
  <si>
    <t>Helmond</t>
  </si>
  <si>
    <t>0797</t>
  </si>
  <si>
    <t>Heusden</t>
  </si>
  <si>
    <t>0798</t>
  </si>
  <si>
    <t>Hilvarenbeek</t>
  </si>
  <si>
    <t>1659</t>
  </si>
  <si>
    <t>Laarbeek</t>
  </si>
  <si>
    <t>1982</t>
  </si>
  <si>
    <t>Land van Cuijk</t>
  </si>
  <si>
    <t>0809</t>
  </si>
  <si>
    <t>Loon op Zand</t>
  </si>
  <si>
    <t>1991</t>
  </si>
  <si>
    <t>Maashorst</t>
  </si>
  <si>
    <t>1948</t>
  </si>
  <si>
    <t>Meierijstad</t>
  </si>
  <si>
    <t>1709</t>
  </si>
  <si>
    <t>Moerdijk</t>
  </si>
  <si>
    <t>0820</t>
  </si>
  <si>
    <t>Nuenen c.a.</t>
  </si>
  <si>
    <t>0823</t>
  </si>
  <si>
    <t>Oirschot</t>
  </si>
  <si>
    <t>0824</t>
  </si>
  <si>
    <t>Oisterwijk</t>
  </si>
  <si>
    <t>0826</t>
  </si>
  <si>
    <t>Oosterhout</t>
  </si>
  <si>
    <t>0828</t>
  </si>
  <si>
    <t>Oss</t>
  </si>
  <si>
    <t>1667</t>
  </si>
  <si>
    <t>Reusel- De Mierden</t>
  </si>
  <si>
    <t>1674</t>
  </si>
  <si>
    <t>Roosendaal</t>
  </si>
  <si>
    <t>0840</t>
  </si>
  <si>
    <t>Rucphen</t>
  </si>
  <si>
    <t>0796</t>
  </si>
  <si>
    <t>'s-Hertogenbosch</t>
  </si>
  <si>
    <t>0845</t>
  </si>
  <si>
    <t>Sint-Michielsgestel</t>
  </si>
  <si>
    <t>0847</t>
  </si>
  <si>
    <t>Someren</t>
  </si>
  <si>
    <t>0848</t>
  </si>
  <si>
    <t>Son en Breugel</t>
  </si>
  <si>
    <t>0851</t>
  </si>
  <si>
    <t>Steenbergen</t>
  </si>
  <si>
    <t>0855</t>
  </si>
  <si>
    <t>Tilburg</t>
  </si>
  <si>
    <t>0858</t>
  </si>
  <si>
    <t>Valkenswaard</t>
  </si>
  <si>
    <t>0861</t>
  </si>
  <si>
    <t>Veldhoven</t>
  </si>
  <si>
    <t>0865</t>
  </si>
  <si>
    <t>Vught</t>
  </si>
  <si>
    <t>0866</t>
  </si>
  <si>
    <t>Waalre</t>
  </si>
  <si>
    <t>0867</t>
  </si>
  <si>
    <t>Waalwijk</t>
  </si>
  <si>
    <t>0873</t>
  </si>
  <si>
    <t>Woensdrecht</t>
  </si>
  <si>
    <t>0879</t>
  </si>
  <si>
    <t>Zundert</t>
  </si>
  <si>
    <t>0888</t>
  </si>
  <si>
    <t>Beek</t>
  </si>
  <si>
    <t>1954</t>
  </si>
  <si>
    <t>Beekdaelen</t>
  </si>
  <si>
    <t>0889</t>
  </si>
  <si>
    <t>Beesel</t>
  </si>
  <si>
    <t>0893</t>
  </si>
  <si>
    <t>Bergen L</t>
  </si>
  <si>
    <t>0899</t>
  </si>
  <si>
    <t>Brunssum</t>
  </si>
  <si>
    <t>1711</t>
  </si>
  <si>
    <t>Echt-Susteren</t>
  </si>
  <si>
    <t>1903</t>
  </si>
  <si>
    <t>Eijsden-Margraten</t>
  </si>
  <si>
    <t>0907</t>
  </si>
  <si>
    <t>Gennep</t>
  </si>
  <si>
    <t>1729</t>
  </si>
  <si>
    <t>Gulpen-Wittem</t>
  </si>
  <si>
    <t>0917</t>
  </si>
  <si>
    <t>Heerlen</t>
  </si>
  <si>
    <t>1507</t>
  </si>
  <si>
    <t>Horst aan de Maas</t>
  </si>
  <si>
    <t>0928</t>
  </si>
  <si>
    <t>Kerkrade</t>
  </si>
  <si>
    <t>0882</t>
  </si>
  <si>
    <t>Landgraaf</t>
  </si>
  <si>
    <t>1640</t>
  </si>
  <si>
    <t>Leudal</t>
  </si>
  <si>
    <t>1641</t>
  </si>
  <si>
    <t>Maasgouw</t>
  </si>
  <si>
    <t>0935</t>
  </si>
  <si>
    <t>Maastricht</t>
  </si>
  <si>
    <t>0938</t>
  </si>
  <si>
    <t>Meerssen</t>
  </si>
  <si>
    <t>0944</t>
  </si>
  <si>
    <t>Mook en Middelaar</t>
  </si>
  <si>
    <t>0946</t>
  </si>
  <si>
    <t>Nederweert</t>
  </si>
  <si>
    <t>1894</t>
  </si>
  <si>
    <t>Peel en Maas</t>
  </si>
  <si>
    <t>1669</t>
  </si>
  <si>
    <t>Roerdalen</t>
  </si>
  <si>
    <t>0957</t>
  </si>
  <si>
    <t>Roermond</t>
  </si>
  <si>
    <t>0965</t>
  </si>
  <si>
    <t>Simpelveld</t>
  </si>
  <si>
    <t>1883</t>
  </si>
  <si>
    <t>Sittard-Geleen</t>
  </si>
  <si>
    <t>0971</t>
  </si>
  <si>
    <t>Stein</t>
  </si>
  <si>
    <t>0981</t>
  </si>
  <si>
    <t>Vaals</t>
  </si>
  <si>
    <t>0994</t>
  </si>
  <si>
    <t>Valkenburg aan de Geul</t>
  </si>
  <si>
    <t>0983</t>
  </si>
  <si>
    <t>Venlo</t>
  </si>
  <si>
    <t>0984</t>
  </si>
  <si>
    <t>Venray</t>
  </si>
  <si>
    <t>0986</t>
  </si>
  <si>
    <t>Voerendaal</t>
  </si>
  <si>
    <t>0988</t>
  </si>
  <si>
    <t>Weert</t>
  </si>
  <si>
    <t>0034</t>
  </si>
  <si>
    <t>Almere</t>
  </si>
  <si>
    <t>0303</t>
  </si>
  <si>
    <t>Dronten</t>
  </si>
  <si>
    <t>0995</t>
  </si>
  <si>
    <t>Lelystad</t>
  </si>
  <si>
    <t>0171</t>
  </si>
  <si>
    <t>Noordoostpolder</t>
  </si>
  <si>
    <t>0184</t>
  </si>
  <si>
    <t>Urk</t>
  </si>
  <si>
    <t>0050</t>
  </si>
  <si>
    <t>Zeewolde</t>
  </si>
  <si>
    <t>0=aflopen</t>
  </si>
  <si>
    <t>1=oplopen</t>
  </si>
  <si>
    <t>Gegevens gemeenten 2025</t>
  </si>
  <si>
    <t>Tarieven, bedragen en mutaties</t>
  </si>
  <si>
    <t>© COELO, Groningen</t>
  </si>
  <si>
    <t>Rioolheffing huishoudens</t>
  </si>
  <si>
    <t>Rioolheffing bedrijven</t>
  </si>
  <si>
    <t>Woonlasten</t>
  </si>
  <si>
    <t>Toeristenbelasting</t>
  </si>
  <si>
    <t>Hondenbelasting</t>
  </si>
  <si>
    <t>Leges</t>
  </si>
  <si>
    <t>Eénpersoonshuishouden</t>
  </si>
  <si>
    <t>Mutatie Eénpersoonshuishouden</t>
  </si>
  <si>
    <t>Meerpersoonshuishouden</t>
  </si>
  <si>
    <t>Mutatie Meerpersoonshuishouden</t>
  </si>
  <si>
    <t>Waterverbruik 100 m3</t>
  </si>
  <si>
    <t>Mutatie Waterverbruik 100 m3</t>
  </si>
  <si>
    <t>waterverbruik 200 m3</t>
  </si>
  <si>
    <t>Mutatie waterverbruik 200 m3</t>
  </si>
  <si>
    <t>Waterverbruik 300 m3</t>
  </si>
  <si>
    <t>Mutatie Waterverbruik 300 m3</t>
  </si>
  <si>
    <t>Waterverbruik 400 m3</t>
  </si>
  <si>
    <t>Mutatie Waterverbruik 400 m3</t>
  </si>
  <si>
    <t>Waterverbruik 500 m4</t>
  </si>
  <si>
    <t>Mutatie Waterverbruik 500 m4</t>
  </si>
  <si>
    <t>Waterverbruik 2100 m3</t>
  </si>
  <si>
    <t>Mutatie Waterverbruik 2100 m3</t>
  </si>
  <si>
    <t>Waterverbruik 2500 m3</t>
  </si>
  <si>
    <t>Mutatie Waterverbruik 2500 m3</t>
  </si>
  <si>
    <t>Waterverbruik 6000 m3</t>
  </si>
  <si>
    <t>Mutatie Waterverbruik 6000 m3</t>
  </si>
  <si>
    <t>Waterverbruik 30.000 m3</t>
  </si>
  <si>
    <t>Mutatie Waterverbruik 30.000 m3</t>
  </si>
  <si>
    <t>Heffingskorting éénpersoonshuishouden</t>
  </si>
  <si>
    <t>Heffingskorting meerpersoonshuishouden</t>
  </si>
  <si>
    <t>Woonlasten éénpersoonshuishouden</t>
  </si>
  <si>
    <t>Mutatie Woonlasten éénpersoonshuishouden</t>
  </si>
  <si>
    <t>Woonlasten meerpersoonshuishouden</t>
  </si>
  <si>
    <t>Mutatie Woonlasten meerpersoonshuishouden</t>
  </si>
  <si>
    <t>Toeristenbelasting overnachting camping</t>
  </si>
  <si>
    <t>Toeristenbelasting hotelovernachting</t>
  </si>
  <si>
    <t>Mutatie Toeristenbelasting hotelovernachting</t>
  </si>
  <si>
    <t>Mutatie Hondenbelasting</t>
  </si>
  <si>
    <t>Paspoort</t>
  </si>
  <si>
    <t>Mutatie Paspoort</t>
  </si>
  <si>
    <t>Identiteitskaart</t>
  </si>
  <si>
    <t>Mutatie Identiteitskaart</t>
  </si>
  <si>
    <t>Rijbewijs</t>
  </si>
  <si>
    <t>Mutatie Rijbewijs</t>
  </si>
  <si>
    <t>Uittreksel BRP</t>
  </si>
  <si>
    <t>Mutatie Uittreksel BRP</t>
  </si>
  <si>
    <t>Tarief vorig jaar 0</t>
  </si>
  <si>
    <t/>
  </si>
  <si>
    <t>Nieuw ingevoerd</t>
  </si>
  <si>
    <t>Afgeschaft</t>
  </si>
  <si>
    <t>geen campings in gemeente</t>
  </si>
  <si>
    <t>Opmerkingen</t>
  </si>
  <si>
    <t>Gemiddelde WOZ waarde in COELO is 496.126,54</t>
  </si>
  <si>
    <t>Gemiddelde WOZ waarde gemeente Geldrop is 390.000</t>
  </si>
  <si>
    <t>In presentatie is uitgegaan van totale WOZ van 7.215.000.000</t>
  </si>
  <si>
    <t>Maar volgens het overzicht hiernaast is uitgegaan van WOZ 7.924.507.716</t>
  </si>
  <si>
    <t>is dit 2024?</t>
  </si>
  <si>
    <t>WOZ oud volgens presentatie</t>
  </si>
  <si>
    <t>Totaal</t>
  </si>
  <si>
    <t>Totale gemeentelijke lasten</t>
  </si>
  <si>
    <t>342 gemeenten</t>
  </si>
  <si>
    <t>Tariefsaanpassing</t>
  </si>
  <si>
    <r>
      <t xml:space="preserve">obv </t>
    </r>
    <r>
      <rPr>
        <sz val="11"/>
        <color theme="1"/>
        <rFont val="Calibri"/>
        <family val="2"/>
      </rPr>
      <t xml:space="preserve">€ </t>
    </r>
    <r>
      <rPr>
        <sz val="11"/>
        <color theme="1"/>
        <rFont val="Calibri"/>
        <family val="2"/>
        <scheme val="minor"/>
      </rPr>
      <t>496.126,54</t>
    </r>
  </si>
  <si>
    <t>Positie COELO lijst</t>
  </si>
  <si>
    <t xml:space="preserve">Gemiddelde WOZ 2025 </t>
  </si>
  <si>
    <t>Positie COELO lijst na aanpassing</t>
  </si>
  <si>
    <t>De rioolheffing in Geldrop-Mierlo is gebaseerd op de geraamde kosten voor de rioolzorg. In het GRP wordt de hoogte en stijging van de rioolheffing voor de planperiode (5 jaar) geprognotiseerd. Elk jaar stelt de raad de hoogt van de heffing voor het komende begrotingsjaar vast.</t>
  </si>
  <si>
    <t xml:space="preserve">De hoogte van de heffing is tot in detail onderbouwd met de te verwachten kosten voor de rioolzorg. Er zit een groot spreadsheet achter wat zich hier niet laat tonen, want te groot. </t>
  </si>
  <si>
    <t>In de bijlage van het GRP zit een tabel waarin de jaarlijkse rioolzorg-kosten zijn samengevat.</t>
  </si>
  <si>
    <t>Daar staan ook de doorbelastingen in.</t>
  </si>
  <si>
    <t>We hebben doorbelastingen Straatreiniging, Kwijtschelding. Daarnaast de interne kosten voor salaris en overhead.</t>
  </si>
  <si>
    <t>De kwijtschelding is circa 136.000, en de straatreiniging een kleine 360.000 per jaar</t>
  </si>
  <si>
    <t>In het tweede scenario wordt de tariefcategorie bekeken.</t>
  </si>
  <si>
    <t>Uitgangspunten</t>
  </si>
  <si>
    <t xml:space="preserve">·De laagste tariefcategorie wordt gesplitst in een groep tot 100 m3 watergebruik en een groep tot 200 m3 watergebruik. </t>
  </si>
  <si>
    <t>·Verondersteld wordt dat alleen de eenpersoonshuishoudens in de (nieuwe) eerste categorie vallen.</t>
  </si>
  <si>
    <t xml:space="preserve">·De totale inkomsten blijven gelijk. </t>
  </si>
  <si>
    <t>Volgens opgaaf BSOB zijn er 16.000 heffingsplichtige adressen. Daarvan is 30% een- of twee- persoonshuishouden.</t>
  </si>
  <si>
    <t>Resultaat</t>
  </si>
  <si>
    <t xml:space="preserve">Het tarief van de categorie 1a halveert ten opzichte van de huidige situatie. </t>
  </si>
  <si>
    <t xml:space="preserve">Het tarief van de tweede categorie 1b (tot 200m3) stijgt met ongeveer 25% ten opzichte van de huidige situatie. </t>
  </si>
  <si>
    <t>Categorie</t>
  </si>
  <si>
    <t>Aantal</t>
  </si>
  <si>
    <t>Inkomsten</t>
  </si>
  <si>
    <r>
      <t>Cat2: woningen (200-500 m</t>
    </r>
    <r>
      <rPr>
        <vertAlign val="superscript"/>
        <sz val="11"/>
        <color theme="1"/>
        <rFont val="Calibri"/>
        <family val="2"/>
        <scheme val="minor"/>
      </rPr>
      <t>3</t>
    </r>
    <r>
      <rPr>
        <sz val="11"/>
        <color theme="1"/>
        <rFont val="Calibri"/>
        <family val="2"/>
        <scheme val="minor"/>
      </rPr>
      <t>)</t>
    </r>
  </si>
  <si>
    <r>
      <t>Cat3: woningen (&gt; 500 m</t>
    </r>
    <r>
      <rPr>
        <vertAlign val="superscript"/>
        <sz val="11"/>
        <color theme="1"/>
        <rFont val="Calibri"/>
        <family val="2"/>
        <scheme val="minor"/>
      </rPr>
      <t>3</t>
    </r>
    <r>
      <rPr>
        <sz val="11"/>
        <color theme="1"/>
        <rFont val="Calibri"/>
        <family val="2"/>
        <scheme val="minor"/>
      </rPr>
      <t>)</t>
    </r>
  </si>
  <si>
    <r>
      <t>Cat4: niet-woningen (0-200 m</t>
    </r>
    <r>
      <rPr>
        <vertAlign val="superscript"/>
        <sz val="11"/>
        <color theme="1"/>
        <rFont val="Calibri"/>
        <family val="2"/>
        <scheme val="minor"/>
      </rPr>
      <t>3</t>
    </r>
    <r>
      <rPr>
        <sz val="11"/>
        <color theme="1"/>
        <rFont val="Calibri"/>
        <family val="2"/>
        <scheme val="minor"/>
      </rPr>
      <t>)</t>
    </r>
  </si>
  <si>
    <r>
      <t>Cat1: niet-woningen (200-500 m</t>
    </r>
    <r>
      <rPr>
        <vertAlign val="superscript"/>
        <sz val="11"/>
        <color theme="1"/>
        <rFont val="Calibri"/>
        <family val="2"/>
        <scheme val="minor"/>
      </rPr>
      <t>3</t>
    </r>
    <r>
      <rPr>
        <sz val="11"/>
        <color theme="1"/>
        <rFont val="Calibri"/>
        <family val="2"/>
        <scheme val="minor"/>
      </rPr>
      <t>)</t>
    </r>
  </si>
  <si>
    <r>
      <t>Cat6: niet-woningen (&gt; 500 m</t>
    </r>
    <r>
      <rPr>
        <vertAlign val="superscript"/>
        <sz val="11"/>
        <color theme="1"/>
        <rFont val="Calibri"/>
        <family val="2"/>
        <scheme val="minor"/>
      </rPr>
      <t>3</t>
    </r>
    <r>
      <rPr>
        <sz val="11"/>
        <color theme="1"/>
        <rFont val="Calibri"/>
        <family val="2"/>
        <scheme val="minor"/>
      </rPr>
      <t>)</t>
    </r>
  </si>
  <si>
    <t>Doorbelasting naar riolering</t>
  </si>
  <si>
    <t xml:space="preserve">Kwijtschelding </t>
  </si>
  <si>
    <t>Straatreiniging</t>
  </si>
  <si>
    <t>Straatreiniging salaris</t>
  </si>
  <si>
    <t>Watertaken</t>
  </si>
  <si>
    <t>Salariskosten riolering</t>
  </si>
  <si>
    <t>Automatiseringskosten riolering</t>
  </si>
  <si>
    <t>Overhead riolering</t>
  </si>
  <si>
    <t>Tarief 2025 na aanpassing</t>
  </si>
  <si>
    <t>Inkomsten na aanpassing</t>
  </si>
  <si>
    <t>o.b.v. begroting 2025</t>
  </si>
  <si>
    <t>KOSTEN</t>
  </si>
  <si>
    <t>BATEN</t>
  </si>
  <si>
    <t>EUR</t>
  </si>
  <si>
    <t>% kosten ter verrekening uit Afvalstoffenheffing</t>
  </si>
  <si>
    <t>% baten uit Afvalstoffenheffing</t>
  </si>
  <si>
    <t>Afvalinzameling (Cure)</t>
  </si>
  <si>
    <t>Resultaat van kosten van inzameling, bedrijfsvoering Cure en opbrengsten van gescheiden reststromen.</t>
  </si>
  <si>
    <t>Milieustraat (Cure)</t>
  </si>
  <si>
    <t>Resultaat van kosten van inzameling en baten van gescheiden reststromen en bijdrage Heeze-Leende</t>
  </si>
  <si>
    <t>Tarieven milieustraat</t>
  </si>
  <si>
    <t>Tarief per categorie grofvuil per aantal bezoeken</t>
  </si>
  <si>
    <t>Taakveld Afval</t>
  </si>
  <si>
    <t>Kosten voor het taakveld Afval, uitgevoerd door Gemeente Geldrop-Mierlo</t>
  </si>
  <si>
    <t>Afvalstoffenheffing (vastrecht) incl. reinigingsrecht</t>
  </si>
  <si>
    <t>Vast bedrag per huishouden per jaar</t>
  </si>
  <si>
    <t>Bijzet</t>
  </si>
  <si>
    <t xml:space="preserve">Doorbelaste kosten van de buitendienst voor het opruimen van bijzet. </t>
  </si>
  <si>
    <t>Afvalstoffenheffing (variabel)</t>
  </si>
  <si>
    <t>Tarief per lediging voor restafval en GFT-afval</t>
  </si>
  <si>
    <t>Doorbelaste kosten van de buitendienst voor straatreiniging inclusief zwerfafval</t>
  </si>
  <si>
    <t>Zwerfafval-vergoedingen</t>
  </si>
  <si>
    <t>Vergoeding van Verpact namens de verpakkingsindustrie voor het ontstaan van zwerfafval</t>
  </si>
  <si>
    <t>Kwijtschelding</t>
  </si>
  <si>
    <t>Kwijtscheldingsregeling voor huishoudens onder de minimagrens en wegens medische noodzaak</t>
  </si>
  <si>
    <t>Salariskosten</t>
  </si>
  <si>
    <t>Kosten van directe inzet van personeel van Gemeente Geldrop-Mierlo op het taakveld afval</t>
  </si>
  <si>
    <t>Overheadkosten</t>
  </si>
  <si>
    <t>Kosten van indirecte inzet van personeel van Gemeente Geldrop-Mierlo op het taakveld afval</t>
  </si>
  <si>
    <t>Kapitaallasten</t>
  </si>
  <si>
    <t>Afschrijvings- en rentekosten incl. milieustraat</t>
  </si>
  <si>
    <t>Totaal kosten</t>
  </si>
  <si>
    <t>Totaal baten</t>
  </si>
  <si>
    <t>Kosten ter verrekening door Afvalstoffenheffing</t>
  </si>
  <si>
    <t>Baten uit Afvalstoffenheffing</t>
  </si>
  <si>
    <t>Check uit B2025</t>
  </si>
  <si>
    <t>Check verschil kosten - baten Afvalstoffenheffing</t>
  </si>
  <si>
    <t>Verschil</t>
  </si>
  <si>
    <t>correct</t>
  </si>
  <si>
    <t>BTW</t>
  </si>
  <si>
    <t>Resterend verschil</t>
  </si>
  <si>
    <t>acceptabel</t>
  </si>
  <si>
    <t>Vastrecht</t>
  </si>
  <si>
    <t>Variabel</t>
  </si>
  <si>
    <t>Vastrecht na aanpassing</t>
  </si>
  <si>
    <t>Variabel na aanpassing</t>
  </si>
  <si>
    <t>Totaal na aanpassing</t>
  </si>
  <si>
    <t>Afvalstoffen heffing vast</t>
  </si>
  <si>
    <t>Afvalstoffen heffing variabel</t>
  </si>
  <si>
    <t>Reinigingsrechten</t>
  </si>
  <si>
    <t>Toegangstarieven Milieustraat incl H-L</t>
  </si>
  <si>
    <t>Nedvang</t>
  </si>
  <si>
    <t>Prullenbakregeling</t>
  </si>
  <si>
    <t>Woningvoorraad; woningtype op 1 januari, regio</t>
  </si>
  <si>
    <t>Onderwerp</t>
  </si>
  <si>
    <t>Beginstand woningvoorraad</t>
  </si>
  <si>
    <t>Woningtype</t>
  </si>
  <si>
    <t>Totaal woningen</t>
  </si>
  <si>
    <t>Hoogbouw</t>
  </si>
  <si>
    <t>Laagbouw</t>
  </si>
  <si>
    <t>Regio's</t>
  </si>
  <si>
    <t>Perioden</t>
  </si>
  <si>
    <t>aantal</t>
  </si>
  <si>
    <t>Bron: CBS</t>
  </si>
  <si>
    <t>Je kunt er voor nu van uit gaan dat dat 446 gezinnen zijn.</t>
  </si>
  <si>
    <t>@Bob Altena, dat is dus volgens de 100%-norm. Een van de zaken die ter sprake is geweest is dat ander ‘sociaal beleid’ (niet mijn expertise, dus de juiste naam weet ik niet) uitgaat van de 120%-norm. Wellicht is dat ook een knop op aan te draaien? Kun jij aan Miret aangeven hoeveel gezinnen er in aanmerking voor kwijtschelding zouden komen als die norm zou worden aangepast naar 120%?</t>
  </si>
  <si>
    <t>aantal gezinnen dat in aanmerking komt voor kwijtschelding:</t>
  </si>
  <si>
    <t>GROEN</t>
  </si>
  <si>
    <t>Gemiddeld huishouden (2,2 leden)</t>
  </si>
  <si>
    <t>Nuenen</t>
  </si>
  <si>
    <t>240L</t>
  </si>
  <si>
    <t>1-persoonshuishouden</t>
  </si>
  <si>
    <t>4-persoonshuishouden</t>
  </si>
  <si>
    <t>Aantal containers</t>
  </si>
  <si>
    <t>Volume</t>
  </si>
  <si>
    <t>Totaal volume</t>
  </si>
  <si>
    <t>Equivalent in 240L-containers</t>
  </si>
  <si>
    <t>Aantal huishoudens</t>
  </si>
  <si>
    <t>240L-equivalent per huishouden</t>
  </si>
  <si>
    <t>REST</t>
  </si>
  <si>
    <t>Vast</t>
  </si>
  <si>
    <t>•Gedifferentieerd tarief (DifTar)</t>
  </si>
  <si>
    <t>•Vastrecht per huishouden</t>
  </si>
  <si>
    <t>•Variabel tarief voor restafval en GFT</t>
  </si>
  <si>
    <t>•Totaal aantal ledigingen in 2024 omgerekend naar gemiddeld aantal 240L-ledigingen voor GFT- en restafval</t>
  </si>
  <si>
    <t>•Vermenigvuldigd met tarieven per gemeente</t>
  </si>
  <si>
    <t>•Optellen bij vastrecht</t>
  </si>
  <si>
    <t xml:space="preserve">Inclusief hoogbouw; gemiddeld 2,2 inwoners per huishouden </t>
  </si>
  <si>
    <t>Er wordt gerekend met 3 GFT-ledigingen en 4 restafval-ledigingen</t>
  </si>
  <si>
    <t>Omrekening naar COELO om tarieven te kunnen vergelijken:</t>
  </si>
  <si>
    <t>•Variabele kosten Geldrop-Mierlo zijn vergelijkbaar met andere Diftar-gemeenten, maar de verhouding GFT-/restafval is uiteenlopend</t>
  </si>
  <si>
    <t>•Tariefstelling hoogbouw/laagbouw is niet gelijkwaardig</t>
  </si>
  <si>
    <t>40.000 inwoners</t>
  </si>
  <si>
    <t>23.000 inwoners</t>
  </si>
  <si>
    <t>31.000 inwoners</t>
  </si>
  <si>
    <t>45.000 inwoners</t>
  </si>
  <si>
    <t>Son &amp; Breugel</t>
  </si>
  <si>
    <t>48.000 inwoners</t>
  </si>
  <si>
    <t>Variabel Rest 240L</t>
  </si>
  <si>
    <t>-</t>
  </si>
  <si>
    <t>Variabel GFT 240L</t>
  </si>
  <si>
    <t>Heffingssysteem</t>
  </si>
  <si>
    <t>DifTar</t>
  </si>
  <si>
    <t>Vast bedrag</t>
  </si>
  <si>
    <t>Aantal personen</t>
  </si>
  <si>
    <t>1 / meer</t>
  </si>
  <si>
    <t>Huur / koop</t>
  </si>
  <si>
    <t>Hoog- / laagbouw</t>
  </si>
  <si>
    <t>Variabel tarief hoogbouw rel. duur</t>
  </si>
  <si>
    <t>Variabel tarief laagbouw rel. duur</t>
  </si>
  <si>
    <t>Hoogbouw lager vastrechttarief à 123</t>
  </si>
  <si>
    <t>Overig</t>
  </si>
  <si>
    <t>Kosten voor bovengemiddeld gebruik per jaar</t>
  </si>
  <si>
    <t>Kosten voor extra minicontainer per jaar</t>
  </si>
  <si>
    <t>Percentage hoogbouw</t>
  </si>
  <si>
    <t>Afvalstoffenheffing vast recht</t>
  </si>
  <si>
    <t>Afvalstoffenheffing variabel - 240L groen</t>
  </si>
  <si>
    <t>Afvalstoffenheffing variabel - 240L grijs</t>
  </si>
  <si>
    <t>Gemeenten vergelijken:</t>
  </si>
  <si>
    <r>
      <t>à</t>
    </r>
    <r>
      <rPr>
        <sz val="11"/>
        <rFont val="Calibri"/>
        <family val="2"/>
        <scheme val="minor"/>
      </rPr>
      <t>Er wordt gerekend met 3 GFT-ledigingen en 4 restafval-ledigingen</t>
    </r>
  </si>
  <si>
    <t>Gegevens gemeenten 2024</t>
  </si>
  <si>
    <t>Parkeerbelasting</t>
  </si>
  <si>
    <t>Mutatie Parkeerbelasting</t>
  </si>
  <si>
    <t>was vorig jaar 0</t>
  </si>
  <si>
    <t>alleen parkeervergunning</t>
  </si>
  <si>
    <t>Afvalstoffenheffing variabel</t>
  </si>
  <si>
    <t>Tarief na aanpassing</t>
  </si>
  <si>
    <t>Kosten</t>
  </si>
  <si>
    <t>Baten</t>
  </si>
  <si>
    <t>Aantal gezinnen volgens 100% norm</t>
  </si>
  <si>
    <t>Alleen vastrecht</t>
  </si>
  <si>
    <t>Geen kwijtschelding</t>
  </si>
  <si>
    <t>Gemeentelijke lasten Geldrop-Mierlo</t>
  </si>
  <si>
    <r>
      <t xml:space="preserve">Vast recht + </t>
    </r>
    <r>
      <rPr>
        <sz val="11"/>
        <color theme="1"/>
        <rFont val="Calibri"/>
        <family val="2"/>
      </rPr>
      <t>€</t>
    </r>
    <r>
      <rPr>
        <sz val="9.9"/>
        <color theme="1"/>
        <rFont val="Calibri"/>
        <family val="2"/>
      </rPr>
      <t xml:space="preserve">90 </t>
    </r>
    <r>
      <rPr>
        <sz val="11"/>
        <color theme="1"/>
        <rFont val="Calibri"/>
        <family val="2"/>
        <scheme val="minor"/>
      </rPr>
      <t>vaste kosten</t>
    </r>
  </si>
  <si>
    <t>Afvalstoffenheffig</t>
  </si>
  <si>
    <t>aantal inwoners*0,94</t>
  </si>
  <si>
    <t>(25% van 6210019/75001 + 100% 6210019/38048.</t>
  </si>
  <si>
    <t>UPV-zwerfafvalvergoeding van € 3,02 per inwoner x 40.736 = € 123.023</t>
  </si>
  <si>
    <t>Bedragen in euro's</t>
  </si>
  <si>
    <t>Heffingen</t>
  </si>
  <si>
    <t>Zwerfafval vergoeding</t>
  </si>
  <si>
    <t>Bedrag 2025</t>
  </si>
  <si>
    <t>Bedrag 2025 na aanpassing</t>
  </si>
  <si>
    <t>OZB 2025 na aanpassing</t>
  </si>
  <si>
    <t>Begroting 2025</t>
  </si>
  <si>
    <t>opmerkingen bij afval</t>
  </si>
  <si>
    <t>opmerkingen riool</t>
  </si>
  <si>
    <t>Maatman meerpersoons eigenaar</t>
  </si>
  <si>
    <t>Maatman meerpersoons huurder</t>
  </si>
  <si>
    <t>Maatman eenpersoons eigenaar</t>
  </si>
  <si>
    <t>Maatman eenpersoons huurder</t>
  </si>
  <si>
    <t>Positie landelijk gemiddelde  2025*</t>
  </si>
  <si>
    <t>* Bron: COELO obv  342 gemeenten</t>
  </si>
  <si>
    <t>Tarief 2025 verordening OZB</t>
  </si>
  <si>
    <r>
      <t xml:space="preserve">obv gemiddelde WOZ waarde </t>
    </r>
    <r>
      <rPr>
        <sz val="11"/>
        <color theme="1"/>
        <rFont val="Calibri"/>
        <family val="2"/>
      </rPr>
      <t>€ 390.000</t>
    </r>
  </si>
  <si>
    <t>OZB 2025 in COELO</t>
  </si>
  <si>
    <t>Vraag: Betaalt huurder OZB? Klopt het dat dat de eigenaar de OZB betaalt?</t>
  </si>
  <si>
    <t>Mogelijkheid inbouwen bij riool dat we kiezen voor een verschil tussen een en meerpersoons huishoudens. verdeling van het huidige tarief zodat de totaalopbrengst gelijk blijft.</t>
  </si>
  <si>
    <t xml:space="preserve"> Waterverbruik vaststellen op tarief 0-75 m3 waterverbruik. En &gt; 75m3 dit betekent</t>
  </si>
  <si>
    <t>verdeling huidige tarief zodat totaal opbrengst gelijk blijft</t>
  </si>
  <si>
    <t xml:space="preserve">algemene kosten % </t>
  </si>
  <si>
    <t>Afvalstoffenheffing vast</t>
  </si>
  <si>
    <t>BEGROTING 2025</t>
  </si>
  <si>
    <t>2025 NA AANPASSING</t>
  </si>
  <si>
    <t>Overhead kosten</t>
  </si>
  <si>
    <t>Percentage kwijtschelding</t>
  </si>
  <si>
    <t>Ja</t>
  </si>
  <si>
    <t>Nee</t>
  </si>
  <si>
    <t>Percentage Straatreiniging</t>
  </si>
  <si>
    <t>VARIABEL TARIEF NIET VERANDEREN!</t>
  </si>
  <si>
    <t>% Hoogbouw</t>
  </si>
  <si>
    <t>Restafval k/inw</t>
  </si>
  <si>
    <t>gft (k/inw)</t>
  </si>
  <si>
    <t>% restafval</t>
  </si>
  <si>
    <t>40L</t>
  </si>
  <si>
    <t>Aanpassingsmogelijkheden</t>
  </si>
  <si>
    <t>Uitgangspunten begroting 2025</t>
  </si>
  <si>
    <t>Positie COELO lijst 2025</t>
  </si>
  <si>
    <t>Positie COELO lijst 2025 na aanpassing</t>
  </si>
  <si>
    <r>
      <t xml:space="preserve">Voor de landelijke lijst wordt he percentage per maatman vermenigvuldigd met een WOZ waarde van </t>
    </r>
    <r>
      <rPr>
        <i/>
        <sz val="11"/>
        <color theme="1"/>
        <rFont val="Calibri"/>
        <family val="2"/>
      </rPr>
      <t>€</t>
    </r>
    <r>
      <rPr>
        <i/>
        <sz val="9.9"/>
        <color theme="1"/>
        <rFont val="Calibri"/>
        <family val="2"/>
      </rPr>
      <t xml:space="preserve"> 496.126</t>
    </r>
  </si>
  <si>
    <t>OZB eigen woning na aanpassing</t>
  </si>
  <si>
    <t>AANPASSING BEGROTING 2025</t>
  </si>
  <si>
    <t>Bedrag variabele kosten</t>
  </si>
  <si>
    <t>Tariefverlaging vastrecht</t>
  </si>
  <si>
    <t>Na  aanpassing</t>
  </si>
  <si>
    <r>
      <t>Cat1: woningen (1-50 m</t>
    </r>
    <r>
      <rPr>
        <vertAlign val="superscript"/>
        <sz val="11"/>
        <color theme="1"/>
        <rFont val="Calibri"/>
        <family val="2"/>
        <scheme val="minor"/>
      </rPr>
      <t>3</t>
    </r>
    <r>
      <rPr>
        <sz val="11"/>
        <color theme="1"/>
        <rFont val="Calibri"/>
        <family val="2"/>
        <scheme val="minor"/>
      </rPr>
      <t>)</t>
    </r>
  </si>
  <si>
    <r>
      <t>Cat1: woningen (50-200 m</t>
    </r>
    <r>
      <rPr>
        <vertAlign val="superscript"/>
        <sz val="11"/>
        <color theme="1"/>
        <rFont val="Calibri"/>
        <family val="2"/>
        <scheme val="minor"/>
      </rPr>
      <t>3</t>
    </r>
    <r>
      <rPr>
        <sz val="11"/>
        <color theme="1"/>
        <rFont val="Calibri"/>
        <family val="2"/>
        <scheme val="minor"/>
      </rPr>
      <t>)</t>
    </r>
  </si>
  <si>
    <r>
      <t>Cat1: woningen (0-200 m</t>
    </r>
    <r>
      <rPr>
        <vertAlign val="superscript"/>
        <sz val="11"/>
        <color theme="1"/>
        <rFont val="Calibri"/>
        <family val="2"/>
        <scheme val="minor"/>
      </rPr>
      <t>3</t>
    </r>
    <r>
      <rPr>
        <sz val="11"/>
        <color theme="1"/>
        <rFont val="Calibri"/>
        <family val="2"/>
        <scheme val="minor"/>
      </rPr>
      <t>)</t>
    </r>
  </si>
  <si>
    <r>
      <t xml:space="preserve">OZB obv gemiddelde WOZ waarde Geldrop van </t>
    </r>
    <r>
      <rPr>
        <i/>
        <sz val="9"/>
        <color theme="1"/>
        <rFont val="Calibri"/>
        <family val="2"/>
      </rPr>
      <t xml:space="preserve">€ 390.000 en landelijk  € </t>
    </r>
    <r>
      <rPr>
        <i/>
        <sz val="9"/>
        <color theme="1"/>
        <rFont val="Calibri"/>
        <family val="2"/>
        <scheme val="minor"/>
      </rPr>
      <t>496.126</t>
    </r>
  </si>
  <si>
    <t>Aanpassing rioolheffing</t>
  </si>
  <si>
    <t>OZB niet woningen</t>
  </si>
  <si>
    <t>Tarief 2025 eigenaar niet woningen</t>
  </si>
  <si>
    <t>AANPASSING</t>
  </si>
  <si>
    <t>Tarief na aanpassing gebruiker niet woning</t>
  </si>
  <si>
    <t>Tarief na aanpassing eigenaar niet woning</t>
  </si>
  <si>
    <t>OZB gebruiker niet woningeigen na aanpassing</t>
  </si>
  <si>
    <t>Tarief 2025 gebruiker niet woningen</t>
  </si>
  <si>
    <t>Percentage aanpassing</t>
  </si>
  <si>
    <t>OZB eigenaar niet woningeigen na aanpassing</t>
  </si>
  <si>
    <t>OZB na aanpassing</t>
  </si>
  <si>
    <r>
      <t xml:space="preserve">OZB niet woningen bv </t>
    </r>
    <r>
      <rPr>
        <sz val="11"/>
        <color theme="1"/>
        <rFont val="Calibri"/>
        <family val="2"/>
      </rPr>
      <t>€ 500.000</t>
    </r>
  </si>
  <si>
    <t>Gemiddelde WOZ waarde als voorbeeld</t>
  </si>
  <si>
    <r>
      <t>Cat 1: woningen (0-200 m</t>
    </r>
    <r>
      <rPr>
        <vertAlign val="superscript"/>
        <sz val="11"/>
        <color theme="1"/>
        <rFont val="Calibri"/>
        <family val="2"/>
        <scheme val="minor"/>
      </rPr>
      <t>3</t>
    </r>
    <r>
      <rPr>
        <sz val="11"/>
        <color theme="1"/>
        <rFont val="Calibri"/>
        <family val="2"/>
        <scheme val="minor"/>
      </rPr>
      <t>)</t>
    </r>
  </si>
  <si>
    <r>
      <t>Cat 2+3: woningen (&gt;200 m</t>
    </r>
    <r>
      <rPr>
        <vertAlign val="superscript"/>
        <sz val="11"/>
        <color theme="1"/>
        <rFont val="Calibri"/>
        <family val="2"/>
        <scheme val="minor"/>
      </rPr>
      <t>3</t>
    </r>
    <r>
      <rPr>
        <sz val="11"/>
        <color theme="1"/>
        <rFont val="Calibri"/>
        <family val="2"/>
        <scheme val="minor"/>
      </rPr>
      <t>)</t>
    </r>
  </si>
  <si>
    <t>Cat 1b: woningen (50-200 m3)</t>
  </si>
  <si>
    <t>%OZB</t>
  </si>
  <si>
    <r>
      <t xml:space="preserve">NB: In het dashboard wordt het bedrag per maatman weergegeven met WOZ waarde van </t>
    </r>
    <r>
      <rPr>
        <i/>
        <sz val="11"/>
        <color theme="1"/>
        <rFont val="Calibri"/>
        <family val="2"/>
      </rPr>
      <t>€</t>
    </r>
    <r>
      <rPr>
        <i/>
        <sz val="9.9"/>
        <color theme="1"/>
        <rFont val="Calibri"/>
        <family val="2"/>
      </rPr>
      <t xml:space="preserve"> 390.000</t>
    </r>
  </si>
  <si>
    <t>Geschat landelijk gemiddelde na aanpassing *</t>
  </si>
  <si>
    <t>OZB bijlage bij dashboard</t>
  </si>
  <si>
    <t>Rioolheffing bijlage bij dashboard</t>
  </si>
  <si>
    <r>
      <t>Cat 5+6: niet woningen (&gt;200 m</t>
    </r>
    <r>
      <rPr>
        <vertAlign val="superscript"/>
        <sz val="11"/>
        <color theme="1"/>
        <rFont val="Calibri"/>
        <family val="2"/>
        <scheme val="minor"/>
      </rPr>
      <t>3</t>
    </r>
    <r>
      <rPr>
        <sz val="11"/>
        <color theme="1"/>
        <rFont val="Calibri"/>
        <family val="2"/>
        <scheme val="minor"/>
      </rPr>
      <t>)</t>
    </r>
  </si>
  <si>
    <r>
      <t>Cat 4: niet woningen (0-200 m</t>
    </r>
    <r>
      <rPr>
        <vertAlign val="superscript"/>
        <sz val="11"/>
        <color theme="1"/>
        <rFont val="Calibri"/>
        <family val="2"/>
        <scheme val="minor"/>
      </rPr>
      <t>3</t>
    </r>
    <r>
      <rPr>
        <sz val="11"/>
        <color theme="1"/>
        <rFont val="Calibri"/>
        <family val="2"/>
        <scheme val="minor"/>
      </rPr>
      <t>)</t>
    </r>
  </si>
  <si>
    <r>
      <t>Categorie</t>
    </r>
    <r>
      <rPr>
        <b/>
        <sz val="11"/>
        <color rgb="FF3D3D99"/>
        <rFont val="Calibri"/>
        <family val="2"/>
        <scheme val="minor"/>
      </rPr>
      <t xml:space="preserve"> (extra categorie 1a en 1b)</t>
    </r>
  </si>
  <si>
    <r>
      <t>Cat4: niet woningen (0-200 m</t>
    </r>
    <r>
      <rPr>
        <vertAlign val="superscript"/>
        <sz val="11"/>
        <color theme="1"/>
        <rFont val="Calibri"/>
        <family val="2"/>
        <scheme val="minor"/>
      </rPr>
      <t>3</t>
    </r>
    <r>
      <rPr>
        <sz val="11"/>
        <color theme="1"/>
        <rFont val="Calibri"/>
        <family val="2"/>
        <scheme val="minor"/>
      </rPr>
      <t>)</t>
    </r>
  </si>
  <si>
    <t>Cat 2+3: woningen (&gt;200 m3)*</t>
  </si>
  <si>
    <r>
      <t>Cat 5+6: niet woningen (&gt;200 m</t>
    </r>
    <r>
      <rPr>
        <vertAlign val="superscript"/>
        <sz val="11"/>
        <color theme="1"/>
        <rFont val="Calibri"/>
        <family val="2"/>
        <scheme val="minor"/>
      </rPr>
      <t>3</t>
    </r>
    <r>
      <rPr>
        <sz val="11"/>
        <color theme="1"/>
        <rFont val="Calibri"/>
        <family val="2"/>
        <scheme val="minor"/>
      </rPr>
      <t>)</t>
    </r>
    <r>
      <rPr>
        <sz val="11"/>
        <color theme="1"/>
        <rFont val="Calibri"/>
        <family val="2"/>
        <scheme val="minor"/>
      </rPr>
      <t xml:space="preserve">* </t>
    </r>
  </si>
  <si>
    <t>percentages tussen 0-100% (bij 0% wordt het bedrag niet meegenomen, bij 100% volledig meegenomen)</t>
  </si>
  <si>
    <t>Kosten na aanpassing</t>
  </si>
  <si>
    <t>Opbrengsten na aanpassing</t>
  </si>
  <si>
    <t>Verschil opbrengsten kosten</t>
  </si>
  <si>
    <t>Verschil Opbrengsten</t>
  </si>
  <si>
    <t>Verschil kosten</t>
  </si>
  <si>
    <t>VERSCHIL AANPASSINGEN TOV BEGROTING</t>
  </si>
  <si>
    <t>Vergelijking baten en lasten 2025</t>
  </si>
  <si>
    <t>Vergelijking baten en lasten na aanpassing</t>
  </si>
  <si>
    <t>Verschil baten en lasten voor en na anpassing</t>
  </si>
  <si>
    <r>
      <t xml:space="preserve">*Tarief niet woningen is tarief woningen + </t>
    </r>
    <r>
      <rPr>
        <i/>
        <sz val="11"/>
        <color rgb="FF3D3D99"/>
        <rFont val="Calibri"/>
        <family val="2"/>
      </rPr>
      <t>€67</t>
    </r>
    <r>
      <rPr>
        <i/>
        <sz val="11"/>
        <color rgb="FF3D3D99"/>
        <rFont val="Calibri"/>
        <family val="2"/>
        <scheme val="minor"/>
      </rPr>
      <t xml:space="preserve"> volgens huidige verhouding</t>
    </r>
  </si>
  <si>
    <t>OZB aan te passen</t>
  </si>
  <si>
    <t>Voor OZB zijn de knoppen J8 en J9 beschikbaar om het percentage</t>
  </si>
  <si>
    <t>In cel N26 en N26 kunnen de tarieven voor een en meerpersoonshuishoudens worden ingevoerd.</t>
  </si>
  <si>
    <t xml:space="preserve">In cel J13 kan een percentage worden ingegeven waarmee de tarieven in N25 t/m N29 worden verhoogd </t>
  </si>
  <si>
    <t>Voor rioolheffing zijn de volgende knoppen beschikbaar:</t>
  </si>
  <si>
    <t xml:space="preserve">In de cellen O20 en O21 kan een percentage tussen </t>
  </si>
  <si>
    <t>0% - 100% worden ingegeven voor het toekennen van</t>
  </si>
  <si>
    <t>kosten voor straatreiniging en kwijtschelding.</t>
  </si>
  <si>
    <t>kosten en bij 100% wordt het volledige bedrag</t>
  </si>
  <si>
    <t>meegenomen in de kosten.</t>
  </si>
  <si>
    <t>Voor afvalstoffenheffing zijn de volgende knoppen beschikbaar</t>
  </si>
  <si>
    <t>De aanpassingen worden doorgerekend in het vaste tarief!</t>
  </si>
  <si>
    <t>Volledige kwijtschelding</t>
  </si>
  <si>
    <t>Percentage straatreiniging (37,5%)</t>
  </si>
  <si>
    <t>Percentage straatreiniging (25%)</t>
  </si>
  <si>
    <t>De blauwe cellen zijn beschikbaar voor scenario analyse</t>
  </si>
  <si>
    <t>TOELICHTING DASHBOARD</t>
  </si>
  <si>
    <t>Vastrecht met variabele kosten</t>
  </si>
  <si>
    <t>- Volledige kwijtschelding</t>
  </si>
  <si>
    <t>- Alleen vastrecht -&gt; wordt automatisch berekend</t>
  </si>
  <si>
    <t>- Bedrag variabele kosten -&gt; vastrecht wordt berekend. Vul J26 met het bedrag</t>
  </si>
  <si>
    <t xml:space="preserve">  van de variabele kosten dat wordt kwijtgescholden</t>
  </si>
  <si>
    <t>Cel J21 is een dropdown waarmee kan worden aangegeven of de zwerfafval vergoeding wordt meergerekend of niet (Ja= wel en Nee-niet).</t>
  </si>
  <si>
    <t>In cel J20 kan een percentage tussen 0% - 100% worden ingegeven voor het toekennen van kosten voor straatreiniging.</t>
  </si>
  <si>
    <t>Aantal huisdhoudens</t>
  </si>
  <si>
    <t>%OZB tov bedragen begroting 2025</t>
  </si>
  <si>
    <t>Cel I23 bevat een drop down menu voor de volgende opties voor kwijtschelding:</t>
  </si>
  <si>
    <t>Het percentage van cel J22 wordt toegepast op de keuze die gemaakt wordt voor kwijtschelding in cel I23.</t>
  </si>
  <si>
    <t xml:space="preserve"> Bij geen keuze wordt het percentage van J21 toegepast op volledige kwijtschelding.</t>
  </si>
  <si>
    <t>Cel J8 bevat de optellingen van de verschillende %OZB.</t>
  </si>
  <si>
    <t>Als cel J8 handmatig wordt aangepast is de formule verdwenen.</t>
  </si>
  <si>
    <t>te vullen: J8=K20+K21+K22+P20+P21</t>
  </si>
  <si>
    <t xml:space="preserve">U kunt de formule herstellen door de volgende formule zelf in </t>
  </si>
  <si>
    <t>Of vul in cel J8 het percentage in van cel K28</t>
  </si>
  <si>
    <t>NB: Percentage aanpassing OZB cel J8</t>
  </si>
  <si>
    <t>Cat 1a: woningen (0-50 m3)</t>
  </si>
  <si>
    <r>
      <t>Cat1a: woningen (0-50 m</t>
    </r>
    <r>
      <rPr>
        <vertAlign val="superscript"/>
        <sz val="11"/>
        <color theme="1"/>
        <rFont val="Calibri"/>
        <family val="2"/>
        <scheme val="minor"/>
      </rPr>
      <t>3</t>
    </r>
    <r>
      <rPr>
        <sz val="11"/>
        <color theme="1"/>
        <rFont val="Calibri"/>
        <family val="2"/>
        <scheme val="minor"/>
      </rPr>
      <t>)</t>
    </r>
  </si>
  <si>
    <r>
      <t>Cat1b: woningen (50-200 m</t>
    </r>
    <r>
      <rPr>
        <vertAlign val="superscript"/>
        <sz val="11"/>
        <color theme="1"/>
        <rFont val="Calibri"/>
        <family val="2"/>
        <scheme val="minor"/>
      </rPr>
      <t>3</t>
    </r>
    <r>
      <rPr>
        <sz val="11"/>
        <color theme="1"/>
        <rFont val="Calibri"/>
        <family val="2"/>
        <scheme val="minor"/>
      </rPr>
      <t>)</t>
    </r>
  </si>
  <si>
    <r>
      <t>Cat5: niet-woningen (200-500 m</t>
    </r>
    <r>
      <rPr>
        <vertAlign val="superscript"/>
        <sz val="11"/>
        <color theme="1"/>
        <rFont val="Calibri"/>
        <family val="2"/>
        <scheme val="minor"/>
      </rPr>
      <t>3</t>
    </r>
    <r>
      <rPr>
        <sz val="11"/>
        <color theme="1"/>
        <rFont val="Calibri"/>
        <family val="2"/>
        <scheme val="minor"/>
      </rPr>
      <t>)</t>
    </r>
  </si>
  <si>
    <t>Bij 0% wordt het bedrag niet meegenomen in de</t>
  </si>
  <si>
    <t>indexatie</t>
  </si>
  <si>
    <t>Omschrijving</t>
  </si>
  <si>
    <t>Papier</t>
  </si>
  <si>
    <t>Materiele kostenindex</t>
  </si>
  <si>
    <t>BTW ja exp</t>
  </si>
  <si>
    <t>Personeelskosten papier</t>
  </si>
  <si>
    <t xml:space="preserve">Tractiekosten papier </t>
  </si>
  <si>
    <t>Inzamelmiddelen papier</t>
  </si>
  <si>
    <t xml:space="preserve">Overige directe kosten papier </t>
  </si>
  <si>
    <t>Diensten derden papier</t>
  </si>
  <si>
    <t>BTW nee</t>
  </si>
  <si>
    <t xml:space="preserve">Papierinzameling - vergoeding </t>
  </si>
  <si>
    <t>Geen index</t>
  </si>
  <si>
    <t xml:space="preserve">Opbrengst papier </t>
  </si>
  <si>
    <t>PMD</t>
  </si>
  <si>
    <t xml:space="preserve">Personeelskosten PMD </t>
  </si>
  <si>
    <t xml:space="preserve">Tractiekosten PMD </t>
  </si>
  <si>
    <t xml:space="preserve">Kosten inzameling PMD </t>
  </si>
  <si>
    <t xml:space="preserve">Overige directe kosten PMD </t>
  </si>
  <si>
    <t>Diensten derden PMD</t>
  </si>
  <si>
    <t xml:space="preserve">Inzamelvergoeding Nedvang </t>
  </si>
  <si>
    <t>GFT</t>
  </si>
  <si>
    <t>Personeelskosten GFT 25% vast</t>
  </si>
  <si>
    <t>Tractiekosten GFT 25% vast</t>
  </si>
  <si>
    <t>Inzamelmiddelen GFT 100% vast</t>
  </si>
  <si>
    <t>Verwerking GFT 0% vast</t>
  </si>
  <si>
    <t>Verbrandingsbelasting GFT 0% vast</t>
  </si>
  <si>
    <t>Transport GFT  0% vast</t>
  </si>
  <si>
    <t>Op- en Overslagkosten GFT (0% vast)</t>
  </si>
  <si>
    <t>Diensten derden GFT (0% vast)</t>
  </si>
  <si>
    <t>Overige kosten afval</t>
  </si>
  <si>
    <t xml:space="preserve">Voorlichtingskosten </t>
  </si>
  <si>
    <t xml:space="preserve">Personeelskosten Grof HHA </t>
  </si>
  <si>
    <t xml:space="preserve">Tractiekosten Grof HHA </t>
  </si>
  <si>
    <t xml:space="preserve">Kringloopbedrijvigheid </t>
  </si>
  <si>
    <t xml:space="preserve">Containerbeheer </t>
  </si>
  <si>
    <t xml:space="preserve">Klantenservice </t>
  </si>
  <si>
    <t xml:space="preserve">Extra opdrachten </t>
  </si>
  <si>
    <t xml:space="preserve">Diensten derden luiers </t>
  </si>
  <si>
    <t xml:space="preserve">Inzameling kerstbomen </t>
  </si>
  <si>
    <t xml:space="preserve">Initiatieven zwerfafval </t>
  </si>
  <si>
    <t xml:space="preserve">Vergoeding IVN </t>
  </si>
  <si>
    <t xml:space="preserve">Ondersteuning particuliere initiatieven </t>
  </si>
  <si>
    <t>Incontinentie vrijstelling</t>
  </si>
  <si>
    <t xml:space="preserve">Personeelskosten indirect </t>
  </si>
  <si>
    <t xml:space="preserve">Kapitaallasten indirect </t>
  </si>
  <si>
    <t>Huisvestingskosten indirect</t>
  </si>
  <si>
    <t xml:space="preserve">Advieskosten indirect </t>
  </si>
  <si>
    <t xml:space="preserve">Algemene kosten indirect </t>
  </si>
  <si>
    <t>Projectkosten indirect</t>
  </si>
  <si>
    <t xml:space="preserve">Onvoorzien </t>
  </si>
  <si>
    <t>Vennootschapsbelasting</t>
  </si>
  <si>
    <t>Ophalen grof huishoudelijk afval</t>
  </si>
  <si>
    <t xml:space="preserve">Omzet buiten de begroting om </t>
  </si>
  <si>
    <t>Vergoeding Nedvang zwerfafval</t>
  </si>
  <si>
    <t>Milieustraat</t>
  </si>
  <si>
    <t>Personeelskosten milieustraat</t>
  </si>
  <si>
    <t>Tractiekosten milieustraat</t>
  </si>
  <si>
    <t>Inzamelmiddelen milieustraat</t>
  </si>
  <si>
    <t>Verwerking milieustraat</t>
  </si>
  <si>
    <t>Verbrandingsbelasting milieustraat</t>
  </si>
  <si>
    <t xml:space="preserve">Transport milieustraat </t>
  </si>
  <si>
    <t>Op- en overslag milieustraat</t>
  </si>
  <si>
    <t xml:space="preserve">Sortering milieustraat </t>
  </si>
  <si>
    <t xml:space="preserve">Diensten Derden milieustraat </t>
  </si>
  <si>
    <t xml:space="preserve">Huisvesting milieustraat </t>
  </si>
  <si>
    <t>Verrekening demontagehal EHV/VLK</t>
  </si>
  <si>
    <t>Overige directe kosten milieustraat</t>
  </si>
  <si>
    <t>Advieskosten milieustraat</t>
  </si>
  <si>
    <t>Kapitaallasten Milieustraat (Cure)</t>
  </si>
  <si>
    <t xml:space="preserve">Toegangstarieven Geldrop-Mierlo incl. H-L </t>
  </si>
  <si>
    <t>Vergoeding WeCycle</t>
  </si>
  <si>
    <t>zwerfafval</t>
  </si>
  <si>
    <t xml:space="preserve">nedvang. </t>
  </si>
  <si>
    <t>prullenbakkenregeling</t>
  </si>
  <si>
    <t>Gebruik milieustraat gemeente Heeze-Leende</t>
  </si>
  <si>
    <t>Bijdrage gemeente Heeze-Leende (over kosten Milieustraat)</t>
  </si>
  <si>
    <t>Bijdrage gemeente Heeze-Leende (over kapitaallasten Milieustraat)</t>
  </si>
  <si>
    <t>6.Milieustraat</t>
  </si>
  <si>
    <t>1.Papierinzameling</t>
  </si>
  <si>
    <t>2.PBD (plastic, Blik en Drinkpakken)</t>
  </si>
  <si>
    <t>3.Groenbak (GFT container)</t>
  </si>
  <si>
    <t>4.Container luier en incontinentie</t>
  </si>
  <si>
    <t>5.Bladcontainers</t>
  </si>
  <si>
    <t>Extra afval scenario's:</t>
  </si>
  <si>
    <t>2 weken</t>
  </si>
  <si>
    <t>Extra scenario's Afvalstoffenheffing</t>
  </si>
  <si>
    <t>1 week</t>
  </si>
  <si>
    <t>Tarief</t>
  </si>
  <si>
    <t>Inzamelen</t>
  </si>
  <si>
    <t>Wel plaatsen</t>
  </si>
  <si>
    <t>Betaald</t>
  </si>
  <si>
    <t>1. Papierinzameling: Momenteel wordt het oud papier één keer per twee weken ingezameld. Wij zouden graag inzicht krijgen in het financiële effect indien deze frequentie wordt aangepast naar één keer per vier weken.</t>
  </si>
  <si>
    <t>6. Milieustraat: Tot slot ontvangen wij graag inzicht in de financiële gevolgen van het volledig kosteloos aanbieden van de milieustraat aan onze inwoners. Is het nadeel dan alleen het vervallen van de inkomsten of levert dit ook extra kosten op?</t>
  </si>
  <si>
    <t>5. Bladcontainers: Tijdens bepaalde periodes worden bladcontainers geplaatst. PS wie plaats deze en wat kost dit?  Wat zou het financiële effect zijn indien  deze containers niet meer geplaatst worden maar dat dan juist groenafval tijdens deze periodes gratis via de groencontainers kan worden aangeboden?</t>
  </si>
  <si>
    <t>4. Containers voor luiers en incontinentiemateriaal: Wat zijn de financiële consequenties indien we besluiten deze containers te verwijderen en deze afvalstroom niet langer apart in te zamelen?</t>
  </si>
  <si>
    <t>2. PBD (Plastic, Blik en Drinkpakken): Voor zeven inzamelpunten wordt het PBD momenteel één keer per week opgehaald. Wat is het financiële effect indien deze punten komen te vervallen en voortaan worden meegenomen in de reguliere planning van één keer per twee weken ophalen? Hierdoor wordt al het PBD 1 keer per 2 weken opgehaald.</t>
  </si>
  <si>
    <t>3. Groenbak (GFT-container): Op dit moment is er een tarief verbonden aan het aanbieden van de GFT-container. Wij ontvangen graag een berekening van het financiële effect indien deze  volledig kosteloos wordt aangeboden. Is het nadeel dan alleen het vervallen van de inkomsten of levert dit ook extra kosten op?</t>
  </si>
  <si>
    <t>Frequentie 1x per vier weken</t>
  </si>
  <si>
    <t>à Besparing van €33.000 (d.d. september 2024)</t>
  </si>
  <si>
    <t>Besparing</t>
  </si>
  <si>
    <t>Dashboard</t>
  </si>
  <si>
    <t xml:space="preserve">    De besparing die er ogenschijnlijk is voor afval, zal hoogstwaarschijnlijk resulteren in hogere kosten voor de Buitendienst. Dit is dus een schijnoplossing.</t>
  </si>
  <si>
    <t>nog niet bekend</t>
  </si>
  <si>
    <t>Container luier en incontinentie</t>
  </si>
  <si>
    <t>Cure 4 locaties</t>
  </si>
  <si>
    <t>Inzam. afschaffen</t>
  </si>
  <si>
    <t>Luierzak afschaffen</t>
  </si>
  <si>
    <t>Huidig Renewi</t>
  </si>
  <si>
    <t>TOTAAL % OZB</t>
  </si>
  <si>
    <t>Cure 4 loc + geen luierzak</t>
  </si>
  <si>
    <r>
      <t xml:space="preserve">Vast recht + </t>
    </r>
    <r>
      <rPr>
        <i/>
        <sz val="11"/>
        <color theme="1"/>
        <rFont val="Calibri"/>
        <family val="2"/>
      </rPr>
      <t>€</t>
    </r>
    <r>
      <rPr>
        <i/>
        <sz val="9.9"/>
        <color theme="1"/>
        <rFont val="Calibri"/>
        <family val="2"/>
      </rPr>
      <t xml:space="preserve">90 </t>
    </r>
    <r>
      <rPr>
        <i/>
        <sz val="11"/>
        <color theme="1"/>
        <rFont val="Calibri"/>
        <family val="2"/>
        <scheme val="minor"/>
      </rPr>
      <t>vaste kosten</t>
    </r>
  </si>
  <si>
    <t>Extra scenario's</t>
  </si>
  <si>
    <t>TOTAAL KOSTEN</t>
  </si>
  <si>
    <t>TOTAAL BATEN</t>
  </si>
  <si>
    <t>SCENARIO'S DASHBOARD</t>
  </si>
  <si>
    <t>DASHBOARD AFVALSTOFFEN</t>
  </si>
  <si>
    <t>Aantal aansluitingen</t>
  </si>
  <si>
    <t>Opbrengsten</t>
  </si>
  <si>
    <t>Verdeling %</t>
  </si>
  <si>
    <t xml:space="preserve"> 185 komt uit COELO. Deze gegevens kloppen niet. Daarom rekenen vanuit de begroting.</t>
  </si>
  <si>
    <t>Huidig</t>
  </si>
  <si>
    <t>DASHBOARD</t>
  </si>
  <si>
    <t>Minder inkomsten</t>
  </si>
  <si>
    <t>Besparing, minder kosten</t>
  </si>
  <si>
    <t>BTW 2025</t>
  </si>
  <si>
    <t>Kosten door Afvalstoffenheffing</t>
  </si>
  <si>
    <t>TARIEF</t>
  </si>
  <si>
    <t>Verdeling 2025 %</t>
  </si>
  <si>
    <t>Mail YB 10062025: zie groenbak</t>
  </si>
  <si>
    <t>Kosten tbv Afvalstoffenheffing</t>
  </si>
  <si>
    <t>Niet gelijk aan 100! Pas de  verdeling aan!</t>
  </si>
  <si>
    <t>Deelvoorziening met toegangscontrole</t>
  </si>
  <si>
    <t>Mail YB 22072025: Kosten worden nog doorgerekend.</t>
  </si>
  <si>
    <t>Meer inkomsten</t>
  </si>
  <si>
    <t>GRIP-wagen</t>
  </si>
  <si>
    <t>1. Oud papier en karton</t>
  </si>
  <si>
    <t>1x per twee weken</t>
  </si>
  <si>
    <t>1x per vier weken</t>
  </si>
  <si>
    <t>2. PBD (Plastic, Blik en Drankenkartons)</t>
  </si>
  <si>
    <t>1x per twee weken + elke week op hotspots</t>
  </si>
  <si>
    <t>3. Luiers en incontinentiemateriaal</t>
  </si>
  <si>
    <t>centrale ondergrondse containers</t>
  </si>
  <si>
    <t>centrale ondergrondse containers  + luierzakken afschaffen</t>
  </si>
  <si>
    <t>luierzakken afschaffen</t>
  </si>
  <si>
    <t>kinderdagverblijven</t>
  </si>
  <si>
    <t>inzameling afschaffen</t>
  </si>
  <si>
    <t>4. GFT/E-container (Groente-, Fruit-, Tuin- en Etensrestenafval)</t>
  </si>
  <si>
    <t>5. Bladkorven</t>
  </si>
  <si>
    <t>6. Milieustraat</t>
  </si>
  <si>
    <t>poorttarieven</t>
  </si>
  <si>
    <t>gratis toegang</t>
  </si>
  <si>
    <t>eerste [X] x gratis</t>
  </si>
  <si>
    <t>tarief verlagen</t>
  </si>
  <si>
    <t>huidig tarief per lediging</t>
  </si>
  <si>
    <t>tarief afschaffen</t>
  </si>
  <si>
    <t>10 weken gratis GFT/E</t>
  </si>
  <si>
    <t>bladkorven</t>
  </si>
  <si>
    <t>GFT/E tarief afschaffen</t>
  </si>
  <si>
    <t>TOELICHTING DASHBOARDAFVALSTOFFENHEFFING</t>
  </si>
  <si>
    <t>Het dashboard voor de afvalstoffenheffing bestaat uit 3 onderdelen. Deze worden hieronder toegelicht.</t>
  </si>
  <si>
    <t>Scenario analyse U6 t/m AC28</t>
  </si>
  <si>
    <t>In U6 t/m U11 staan de onderdelen waarvoor</t>
  </si>
  <si>
    <t>een scenario-analyse kan worden uitgevoerd.</t>
  </si>
  <si>
    <t>De bijbehorende keuzes voor de analyse staan</t>
  </si>
  <si>
    <t>in de drop down menu's in range V6 t/m V11.</t>
  </si>
  <si>
    <t>De keuzes van de drop down zijn terug te</t>
  </si>
  <si>
    <t>vinden in de range X6 t/m AC26.</t>
  </si>
  <si>
    <t>De range U6 t/m V11 is afgeleid van de range</t>
  </si>
  <si>
    <t>X6 t/m AC26.</t>
  </si>
  <si>
    <t>De keuze die gemaakt wordt in de scenario analyse</t>
  </si>
  <si>
    <t>wordt direct berekend in de resultatenrekening M31 t/m Q36.</t>
  </si>
  <si>
    <t>Dit is de leidende range voor snenario analyse.</t>
  </si>
  <si>
    <t>Resultatenrekening in range M5 t/m Q45</t>
  </si>
  <si>
    <t xml:space="preserve">SCENARIO'S AFVALSTOFFENHEFFING </t>
  </si>
  <si>
    <t>scenario-analyse.</t>
  </si>
  <si>
    <t xml:space="preserve">In M31 t/m Q36 worden de scenario's van de </t>
  </si>
  <si>
    <t>afvalstoffenheffing doorgerekend.</t>
  </si>
  <si>
    <t>In de range M5 t/m Q23 staat de resultaten-</t>
  </si>
  <si>
    <t>De resultatenrekening na de scenario-</t>
  </si>
  <si>
    <t>analyse staat in M39 t/m Q42</t>
  </si>
  <si>
    <t>worden uit het vaste en variabele tarief.</t>
  </si>
  <si>
    <t>Q42 geeft het bedrag aan dat betaald moet</t>
  </si>
  <si>
    <t>In U31 t/m AE34 staan de onderdelen waarvoor</t>
  </si>
  <si>
    <t xml:space="preserve">rekening voor de afvalstoffenheffing zonder </t>
  </si>
  <si>
    <t>van het hoofddashboard voor afvalstoffen.</t>
  </si>
  <si>
    <t>verwerkt in de de resultatenrekening.</t>
  </si>
  <si>
    <t>De range U44 t/m AC52 geeft de scenario's</t>
  </si>
  <si>
    <t>In M26 t/m Q28 worden deze scenario's</t>
  </si>
  <si>
    <r>
      <t xml:space="preserve">Mail YB 06052025: Als frequentie naar 1x per 4 weken dan besparing van </t>
    </r>
    <r>
      <rPr>
        <i/>
        <sz val="11"/>
        <color theme="0"/>
        <rFont val="Calibri"/>
        <family val="2"/>
      </rPr>
      <t>€</t>
    </r>
    <r>
      <rPr>
        <i/>
        <sz val="8.8000000000000007"/>
        <color theme="0"/>
        <rFont val="Calibri"/>
        <family val="2"/>
      </rPr>
      <t>33.000</t>
    </r>
  </si>
  <si>
    <r>
      <t xml:space="preserve">Mail YB 06052025: Als frequentie naar 1x per 2 weken dan besparing van </t>
    </r>
    <r>
      <rPr>
        <i/>
        <sz val="11"/>
        <color theme="0"/>
        <rFont val="Calibri"/>
        <family val="2"/>
      </rPr>
      <t>€ 125</t>
    </r>
    <r>
      <rPr>
        <i/>
        <sz val="8.8000000000000007"/>
        <color theme="0"/>
        <rFont val="Calibri"/>
        <family val="2"/>
      </rPr>
      <t>.000</t>
    </r>
  </si>
  <si>
    <r>
      <t xml:space="preserve">Mail YB 13052025: Cure 4 locaties en luierzakken afschaffen betekent een besparing, vermindering van de kosten </t>
    </r>
    <r>
      <rPr>
        <i/>
        <sz val="11"/>
        <color theme="0"/>
        <rFont val="Calibri"/>
        <family val="2"/>
      </rPr>
      <t>€ 41</t>
    </r>
    <r>
      <rPr>
        <i/>
        <sz val="8.8000000000000007"/>
        <color theme="0"/>
        <rFont val="Calibri"/>
        <family val="2"/>
      </rPr>
      <t>.821+€ 15.000</t>
    </r>
  </si>
  <si>
    <r>
      <t xml:space="preserve">Mail YB 06052025: Inzameling op 4 locaties ondergronds Cure+milieustraat betekent een besparing, vermindering van de kosten </t>
    </r>
    <r>
      <rPr>
        <i/>
        <sz val="8.8000000000000007"/>
        <color theme="0"/>
        <rFont val="Calibri"/>
        <family val="2"/>
      </rPr>
      <t>€ 41.821</t>
    </r>
  </si>
  <si>
    <r>
      <t xml:space="preserve">Mail YB 06052025: Afschaffen luierzakken betekent een besparing, vermindering van de kosten </t>
    </r>
    <r>
      <rPr>
        <i/>
        <sz val="8.8000000000000007"/>
        <color theme="0"/>
        <rFont val="Calibri"/>
        <family val="2"/>
      </rPr>
      <t>€ 15.000</t>
    </r>
  </si>
  <si>
    <r>
      <t xml:space="preserve">Mail YB 13052025: Als de inzameling wordt afgeschaft dan betekent dit een besparing, vermindering van de kosten met </t>
    </r>
    <r>
      <rPr>
        <i/>
        <sz val="11"/>
        <color theme="0"/>
        <rFont val="Calibri"/>
        <family val="2"/>
      </rPr>
      <t>€ 90</t>
    </r>
    <r>
      <rPr>
        <i/>
        <sz val="8.8000000000000007"/>
        <color theme="0"/>
        <rFont val="Calibri"/>
        <family val="2"/>
      </rPr>
      <t>.000+€ 15.000</t>
    </r>
  </si>
  <si>
    <r>
      <t xml:space="preserve">Mail YB 16052025: Als GFT kosteloos wordt dan betekent dit een vermidering van de inkomsten met </t>
    </r>
    <r>
      <rPr>
        <i/>
        <sz val="11"/>
        <color theme="0"/>
        <rFont val="Calibri"/>
        <family val="2"/>
      </rPr>
      <t>€ 399</t>
    </r>
    <r>
      <rPr>
        <i/>
        <sz val="8.8000000000000007"/>
        <color theme="0"/>
        <rFont val="Calibri"/>
        <family val="2"/>
      </rPr>
      <t>.644</t>
    </r>
  </si>
  <si>
    <r>
      <t xml:space="preserve">Mail YB 10062025: 10 weken gratis is minder kosten </t>
    </r>
    <r>
      <rPr>
        <i/>
        <sz val="11"/>
        <color theme="0"/>
        <rFont val="Calibri"/>
        <family val="2"/>
      </rPr>
      <t xml:space="preserve">€ </t>
    </r>
    <r>
      <rPr>
        <i/>
        <sz val="9.9"/>
        <color theme="0"/>
        <rFont val="Calibri"/>
        <family val="2"/>
      </rPr>
      <t xml:space="preserve">72.000 </t>
    </r>
    <r>
      <rPr>
        <i/>
        <sz val="11"/>
        <color theme="0"/>
        <rFont val="Calibri"/>
        <family val="2"/>
        <scheme val="minor"/>
      </rPr>
      <t xml:space="preserve">en minder inkomsten </t>
    </r>
    <r>
      <rPr>
        <i/>
        <sz val="11"/>
        <color theme="0"/>
        <rFont val="Calibri"/>
        <family val="2"/>
      </rPr>
      <t>€</t>
    </r>
    <r>
      <rPr>
        <i/>
        <sz val="9.9"/>
        <color theme="0"/>
        <rFont val="Calibri"/>
        <family val="2"/>
      </rPr>
      <t xml:space="preserve"> 115.000</t>
    </r>
  </si>
  <si>
    <r>
      <t xml:space="preserve">YB: Als de milieustraat kosteloos wordt dan betekent dit een vermidering van de inkomsten met </t>
    </r>
    <r>
      <rPr>
        <i/>
        <sz val="11"/>
        <color theme="0"/>
        <rFont val="Calibri"/>
        <family val="2"/>
      </rPr>
      <t>€ 275</t>
    </r>
    <r>
      <rPr>
        <i/>
        <sz val="8.8000000000000007"/>
        <color theme="0"/>
        <rFont val="Calibri"/>
        <family val="2"/>
      </rPr>
      <t>.000</t>
    </r>
  </si>
  <si>
    <r>
      <t xml:space="preserve">Mail YB 22072025: vermindering van de inkomsten met </t>
    </r>
    <r>
      <rPr>
        <sz val="11"/>
        <color theme="0"/>
        <rFont val="Calibri"/>
        <family val="2"/>
      </rPr>
      <t>€ 266.500</t>
    </r>
  </si>
  <si>
    <t>Meer kosten en minder inkomsten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</si>
</sst>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2" formatCode="_ &quot;€&quot;\ * #,##0_ ;_ &quot;€&quot;\ * \-#,##0_ ;_ &quot;€&quot;\ * &quot;-&quot;_ ;_ @_ "/>
    <numFmt numFmtId="41" formatCode="_ * #,##0_ ;_ * \-#,##0_ ;_ * &quot;-&quot;_ ;_ @_ "/>
    <numFmt numFmtId="44" formatCode="_ &quot;€&quot;\ * #,##0.00_ ;_ &quot;€&quot;\ * \-#,##0.00_ ;_ &quot;€&quot;\ * &quot;-&quot;??_ ;_ @_ "/>
    <numFmt numFmtId="43" formatCode="_ * #,##0.00_ ;_ * \-#,##0.00_ ;_ * &quot;-&quot;??_ ;_ @_ "/>
    <numFmt numFmtId="164" formatCode="0.0%"/>
    <numFmt numFmtId="165" formatCode="0.0000%"/>
    <numFmt numFmtId="166" formatCode="#,##0.0000"/>
    <numFmt numFmtId="167" formatCode="0.0000"/>
    <numFmt numFmtId="168" formatCode="0.0"/>
    <numFmt numFmtId="169" formatCode="&quot;€&quot;\ #,##0.00"/>
    <numFmt numFmtId="170" formatCode="_ &quot;€&quot;\ * #,##0_ ;_ &quot;€&quot;\ * \-#,##0_ ;_ &quot;€&quot;\ * &quot;-&quot;??_ ;_ @_ "/>
    <numFmt numFmtId="171" formatCode="0_ ;\-0\ "/>
    <numFmt numFmtId="172" formatCode="_-* #,##0.00_-;_-* #,##0.00\-;_-* &quot;-&quot;??_-;_-@_-"/>
    <numFmt numFmtId="173" formatCode="_-* #,##0_-;_-* #,##0\-;_-* &quot;-&quot;??_-;_-@_-"/>
    <numFmt numFmtId="174" formatCode="_ * #,##0_ ;_ * \-#,##0_ ;_ * &quot;-&quot;??_ ;_ @_ "/>
    <numFmt numFmtId="175" formatCode="&quot;€&quot;\ #,##0"/>
  </numFmts>
  <fonts count="56" x14ac:knownFonts="1">
    <font>
      <sz val="11"/>
      <color theme="1"/>
      <name val="Calibri"/>
      <family val="2"/>
      <scheme val="minor"/>
    </font>
    <font>
      <sz val="11"/>
      <color theme="1"/>
      <name val="Calibri"/>
      <family val="2"/>
      <scheme val="minor"/>
    </font>
    <font>
      <b/>
      <sz val="11"/>
      <color theme="1"/>
      <name val="Calibri"/>
      <family val="2"/>
      <scheme val="minor"/>
    </font>
    <font>
      <b/>
      <sz val="48"/>
      <color rgb="FF2D2D8A"/>
      <name val="Calibri"/>
      <family val="2"/>
      <scheme val="minor"/>
    </font>
    <font>
      <b/>
      <sz val="14"/>
      <color rgb="FF2D2D8A"/>
      <name val="Calibri"/>
      <family val="2"/>
      <scheme val="minor"/>
    </font>
    <font>
      <sz val="11"/>
      <color theme="1"/>
      <name val="Calibri"/>
      <family val="2"/>
    </font>
    <font>
      <sz val="11"/>
      <name val="Calibri"/>
      <family val="2"/>
      <scheme val="minor"/>
    </font>
    <font>
      <b/>
      <sz val="9"/>
      <color indexed="81"/>
      <name val="Tahoma"/>
      <family val="2"/>
    </font>
    <font>
      <sz val="9"/>
      <color indexed="81"/>
      <name val="Tahoma"/>
      <family val="2"/>
    </font>
    <font>
      <sz val="8"/>
      <color indexed="81"/>
      <name val="Tahoma"/>
      <family val="2"/>
    </font>
    <font>
      <b/>
      <sz val="14"/>
      <color theme="1"/>
      <name val="Calibri"/>
      <family val="2"/>
      <scheme val="minor"/>
    </font>
    <font>
      <sz val="10"/>
      <name val="Arial"/>
      <family val="2"/>
    </font>
    <font>
      <sz val="10"/>
      <color theme="1"/>
      <name val="Calibri"/>
      <family val="2"/>
      <scheme val="minor"/>
    </font>
    <font>
      <b/>
      <sz val="12"/>
      <name val="Calibri"/>
      <family val="2"/>
      <scheme val="minor"/>
    </font>
    <font>
      <b/>
      <sz val="12"/>
      <color theme="1"/>
      <name val="Calibri"/>
      <family val="2"/>
      <scheme val="minor"/>
    </font>
    <font>
      <b/>
      <sz val="11"/>
      <name val="Calibri"/>
      <family val="2"/>
      <scheme val="minor"/>
    </font>
    <font>
      <sz val="8"/>
      <name val="Calibri"/>
      <family val="2"/>
      <scheme val="minor"/>
    </font>
    <font>
      <i/>
      <sz val="9"/>
      <color theme="1"/>
      <name val="Calibri"/>
      <family val="2"/>
      <scheme val="minor"/>
    </font>
    <font>
      <i/>
      <sz val="9"/>
      <color theme="1"/>
      <name val="Calibri"/>
      <family val="2"/>
    </font>
    <font>
      <sz val="10"/>
      <color rgb="FF000000"/>
      <name val="Aptos"/>
    </font>
    <font>
      <vertAlign val="superscript"/>
      <sz val="11"/>
      <color theme="1"/>
      <name val="Calibri"/>
      <family val="2"/>
      <scheme val="minor"/>
    </font>
    <font>
      <i/>
      <sz val="11"/>
      <color theme="1"/>
      <name val="Calibri"/>
      <family val="2"/>
      <scheme val="minor"/>
    </font>
    <font>
      <sz val="18"/>
      <name val="Arial"/>
      <family val="2"/>
    </font>
    <font>
      <b/>
      <sz val="9"/>
      <color rgb="FF000000"/>
      <name val="Zurich Win95BT"/>
    </font>
    <font>
      <b/>
      <sz val="8"/>
      <color rgb="FF000000"/>
      <name val="Zurich Win95BT"/>
    </font>
    <font>
      <sz val="9"/>
      <color rgb="FF000000"/>
      <name val="Zurich Win95BT"/>
    </font>
    <font>
      <i/>
      <sz val="9"/>
      <color rgb="FF000000"/>
      <name val="Zurich Win95BT"/>
    </font>
    <font>
      <sz val="11"/>
      <color rgb="FF000000"/>
      <name val="Zurich Win95BT"/>
    </font>
    <font>
      <sz val="11"/>
      <name val="Wingdings"/>
      <charset val="2"/>
    </font>
    <font>
      <i/>
      <sz val="11"/>
      <name val="Calibri"/>
      <family val="2"/>
      <scheme val="minor"/>
    </font>
    <font>
      <sz val="9.9"/>
      <color theme="1"/>
      <name val="Calibri"/>
      <family val="2"/>
    </font>
    <font>
      <i/>
      <sz val="10"/>
      <name val="Calibri"/>
      <family val="2"/>
      <scheme val="minor"/>
    </font>
    <font>
      <sz val="11"/>
      <color theme="0"/>
      <name val="Calibri"/>
      <family val="2"/>
      <scheme val="minor"/>
    </font>
    <font>
      <b/>
      <sz val="14"/>
      <color rgb="FF39398F"/>
      <name val="Calibri"/>
      <family val="2"/>
      <scheme val="minor"/>
    </font>
    <font>
      <i/>
      <sz val="11"/>
      <color theme="1"/>
      <name val="Calibri"/>
      <family val="2"/>
    </font>
    <font>
      <i/>
      <sz val="9.9"/>
      <color theme="1"/>
      <name val="Calibri"/>
      <family val="2"/>
    </font>
    <font>
      <b/>
      <i/>
      <sz val="11"/>
      <color theme="1"/>
      <name val="Calibri"/>
      <family val="2"/>
      <scheme val="minor"/>
    </font>
    <font>
      <b/>
      <sz val="12"/>
      <color theme="0"/>
      <name val="Calibri"/>
      <family val="2"/>
      <scheme val="minor"/>
    </font>
    <font>
      <b/>
      <sz val="12"/>
      <color rgb="FF3D3D99"/>
      <name val="Calibri"/>
      <family val="2"/>
      <scheme val="minor"/>
    </font>
    <font>
      <b/>
      <sz val="11"/>
      <color rgb="FF3D3D99"/>
      <name val="Calibri"/>
      <family val="2"/>
      <scheme val="minor"/>
    </font>
    <font>
      <sz val="11"/>
      <color rgb="FF3D3D99"/>
      <name val="Calibri"/>
      <family val="2"/>
      <scheme val="minor"/>
    </font>
    <font>
      <b/>
      <i/>
      <sz val="11"/>
      <color rgb="FF39398F"/>
      <name val="Calibri"/>
      <family val="2"/>
      <scheme val="minor"/>
    </font>
    <font>
      <b/>
      <sz val="14"/>
      <color rgb="FF3D3D99"/>
      <name val="Calibri"/>
      <family val="2"/>
      <scheme val="minor"/>
    </font>
    <font>
      <i/>
      <sz val="11"/>
      <color rgb="FF3D3D99"/>
      <name val="Calibri"/>
      <family val="2"/>
      <scheme val="minor"/>
    </font>
    <font>
      <i/>
      <sz val="11"/>
      <color rgb="FF3D3D99"/>
      <name val="Calibri"/>
      <family val="2"/>
    </font>
    <font>
      <i/>
      <sz val="10"/>
      <color theme="0"/>
      <name val="Calibri"/>
      <family val="2"/>
      <scheme val="minor"/>
    </font>
    <font>
      <b/>
      <i/>
      <sz val="11"/>
      <color theme="8" tint="-0.249977111117893"/>
      <name val="Calibri"/>
      <family val="2"/>
      <scheme val="minor"/>
    </font>
    <font>
      <sz val="9"/>
      <name val="Arial"/>
      <family val="2"/>
    </font>
    <font>
      <b/>
      <sz val="11"/>
      <name val="Arial"/>
      <family val="2"/>
    </font>
    <font>
      <sz val="12"/>
      <color theme="1"/>
      <name val="Calibri"/>
      <family val="2"/>
      <scheme val="minor"/>
    </font>
    <font>
      <i/>
      <sz val="10"/>
      <color theme="1"/>
      <name val="Calibri"/>
      <family val="2"/>
      <scheme val="minor"/>
    </font>
    <font>
      <i/>
      <sz val="11"/>
      <color theme="0"/>
      <name val="Calibri"/>
      <family val="2"/>
      <scheme val="minor"/>
    </font>
    <font>
      <i/>
      <sz val="11"/>
      <color theme="0"/>
      <name val="Calibri"/>
      <family val="2"/>
    </font>
    <font>
      <i/>
      <sz val="8.8000000000000007"/>
      <color theme="0"/>
      <name val="Calibri"/>
      <family val="2"/>
    </font>
    <font>
      <i/>
      <sz val="9.9"/>
      <color theme="0"/>
      <name val="Calibri"/>
      <family val="2"/>
    </font>
    <font>
      <sz val="11"/>
      <color theme="0"/>
      <name val="Calibri"/>
      <family val="2"/>
    </font>
  </fonts>
  <fills count="31">
    <fill>
      <patternFill patternType="none"/>
    </fill>
    <fill>
      <patternFill patternType="gray125"/>
    </fill>
    <fill>
      <patternFill patternType="solid">
        <fgColor rgb="FF9494D4"/>
        <bgColor indexed="64"/>
      </patternFill>
    </fill>
    <fill>
      <patternFill patternType="solid">
        <fgColor rgb="FFD6D6EE"/>
        <bgColor indexed="64"/>
      </patternFill>
    </fill>
    <fill>
      <patternFill patternType="solid">
        <fgColor rgb="FFEAEAF6"/>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8" tint="0.59999389629810485"/>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7" tint="0.79998168889431442"/>
        <bgColor indexed="64"/>
      </patternFill>
    </fill>
    <fill>
      <patternFill patternType="solid">
        <fgColor theme="4" tint="0.39997558519241921"/>
        <bgColor indexed="64"/>
      </patternFill>
    </fill>
    <fill>
      <patternFill patternType="solid">
        <fgColor theme="8" tint="0.79998168889431442"/>
        <bgColor indexed="64"/>
      </patternFill>
    </fill>
    <fill>
      <patternFill patternType="solid">
        <fgColor theme="5" tint="0.39997558519241921"/>
        <bgColor indexed="64"/>
      </patternFill>
    </fill>
    <fill>
      <patternFill patternType="solid">
        <fgColor rgb="FFE8E8ED"/>
        <bgColor indexed="64"/>
      </patternFill>
    </fill>
    <fill>
      <patternFill patternType="solid">
        <fgColor rgb="FFFFFF00"/>
        <bgColor indexed="64"/>
      </patternFill>
    </fill>
    <fill>
      <patternFill patternType="solid">
        <fgColor theme="7" tint="0.59999389629810485"/>
        <bgColor indexed="64"/>
      </patternFill>
    </fill>
    <fill>
      <patternFill patternType="solid">
        <fgColor theme="7" tint="0.39997558519241921"/>
        <bgColor indexed="64"/>
      </patternFill>
    </fill>
    <fill>
      <patternFill patternType="solid">
        <fgColor rgb="FF3D3D99"/>
        <bgColor indexed="64"/>
      </patternFill>
    </fill>
    <fill>
      <patternFill patternType="solid">
        <fgColor rgb="FFEDEDF7"/>
        <bgColor indexed="64"/>
      </patternFill>
    </fill>
    <fill>
      <patternFill patternType="solid">
        <fgColor indexed="43"/>
        <bgColor indexed="64"/>
      </patternFill>
    </fill>
    <fill>
      <patternFill patternType="solid">
        <fgColor rgb="FFFFFF99"/>
        <bgColor indexed="64"/>
      </patternFill>
    </fill>
    <fill>
      <patternFill patternType="solid">
        <fgColor rgb="FF92D050"/>
        <bgColor indexed="64"/>
      </patternFill>
    </fill>
    <fill>
      <patternFill patternType="solid">
        <fgColor theme="5" tint="0.59999389629810485"/>
        <bgColor indexed="64"/>
      </patternFill>
    </fill>
    <fill>
      <patternFill patternType="solid">
        <fgColor rgb="FFC9C9E9"/>
        <bgColor indexed="64"/>
      </patternFill>
    </fill>
    <fill>
      <patternFill patternType="solid">
        <fgColor rgb="FFDCE5F4"/>
        <bgColor indexed="64"/>
      </patternFill>
    </fill>
    <fill>
      <patternFill patternType="solid">
        <fgColor rgb="FFEFF6FB"/>
        <bgColor indexed="64"/>
      </patternFill>
    </fill>
    <fill>
      <patternFill patternType="solid">
        <fgColor rgb="FFE0EED6"/>
        <bgColor indexed="64"/>
      </patternFill>
    </fill>
    <fill>
      <patternFill patternType="solid">
        <fgColor theme="5" tint="0.79998168889431442"/>
        <bgColor indexed="64"/>
      </patternFill>
    </fill>
    <fill>
      <patternFill patternType="solid">
        <fgColor rgb="FFFFF5D9"/>
        <bgColor indexed="64"/>
      </patternFill>
    </fill>
    <fill>
      <patternFill patternType="solid">
        <fgColor rgb="FFB3B3DF"/>
        <bgColor indexed="64"/>
      </patternFill>
    </fill>
  </fills>
  <borders count="24">
    <border>
      <left/>
      <right/>
      <top/>
      <bottom/>
      <diagonal/>
    </border>
    <border>
      <left style="thin">
        <color indexed="64"/>
      </left>
      <right/>
      <top/>
      <bottom/>
      <diagonal/>
    </border>
    <border>
      <left style="medium">
        <color rgb="FF2D2D8A"/>
      </left>
      <right style="medium">
        <color rgb="FF2D2D8A"/>
      </right>
      <top style="thick">
        <color rgb="FF2D2D8A"/>
      </top>
      <bottom style="medium">
        <color rgb="FF2D2D8A"/>
      </bottom>
      <diagonal/>
    </border>
    <border>
      <left style="medium">
        <color rgb="FF2D2D8A"/>
      </left>
      <right style="medium">
        <color rgb="FF2D2D8A"/>
      </right>
      <top style="medium">
        <color rgb="FF2D2D8A"/>
      </top>
      <bottom style="medium">
        <color rgb="FF2D2D8A"/>
      </bottom>
      <diagonal/>
    </border>
    <border>
      <left style="medium">
        <color rgb="FF2D2D8A"/>
      </left>
      <right style="medium">
        <color rgb="FF2D2D8A"/>
      </right>
      <top style="medium">
        <color rgb="FF2D2D8A"/>
      </top>
      <bottom/>
      <diagonal/>
    </border>
    <border>
      <left style="medium">
        <color rgb="FF2D2D8A"/>
      </left>
      <right style="medium">
        <color rgb="FF2D2D8A"/>
      </right>
      <top/>
      <bottom style="thick">
        <color rgb="FF2D2D8A"/>
      </bottom>
      <diagonal/>
    </border>
    <border>
      <left/>
      <right/>
      <top/>
      <bottom style="thin">
        <color auto="1"/>
      </bottom>
      <diagonal/>
    </border>
    <border>
      <left/>
      <right/>
      <top style="thin">
        <color auto="1"/>
      </top>
      <bottom/>
      <diagonal/>
    </border>
    <border>
      <left/>
      <right style="thin">
        <color auto="1"/>
      </right>
      <top/>
      <bottom style="thin">
        <color auto="1"/>
      </bottom>
      <diagonal/>
    </border>
    <border>
      <left style="thin">
        <color indexed="64"/>
      </left>
      <right/>
      <top/>
      <bottom style="thin">
        <color auto="1"/>
      </bottom>
      <diagonal/>
    </border>
    <border>
      <left style="thin">
        <color indexed="64"/>
      </left>
      <right/>
      <top style="thin">
        <color auto="1"/>
      </top>
      <bottom/>
      <diagonal/>
    </border>
    <border>
      <left/>
      <right style="thin">
        <color indexed="64"/>
      </right>
      <top/>
      <bottom/>
      <diagonal/>
    </border>
    <border>
      <left style="thin">
        <color indexed="64"/>
      </left>
      <right style="thin">
        <color indexed="64"/>
      </right>
      <top/>
      <bottom/>
      <diagonal/>
    </border>
    <border>
      <left/>
      <right style="thin">
        <color indexed="64"/>
      </right>
      <top style="thin">
        <color auto="1"/>
      </top>
      <bottom/>
      <diagonal/>
    </border>
    <border>
      <left style="thin">
        <color indexed="64"/>
      </left>
      <right/>
      <top style="thin">
        <color auto="1"/>
      </top>
      <bottom style="double">
        <color indexed="64"/>
      </bottom>
      <diagonal/>
    </border>
    <border>
      <left/>
      <right/>
      <top style="thin">
        <color auto="1"/>
      </top>
      <bottom style="double">
        <color indexed="64"/>
      </bottom>
      <diagonal/>
    </border>
    <border>
      <left/>
      <right style="thin">
        <color indexed="64"/>
      </right>
      <top style="thin">
        <color auto="1"/>
      </top>
      <bottom style="double">
        <color indexed="64"/>
      </bottom>
      <diagonal/>
    </border>
    <border>
      <left/>
      <right/>
      <top/>
      <bottom style="double">
        <color indexed="64"/>
      </bottom>
      <diagonal/>
    </border>
    <border>
      <left style="thin">
        <color indexed="64"/>
      </left>
      <right/>
      <top style="double">
        <color indexed="64"/>
      </top>
      <bottom/>
      <diagonal/>
    </border>
    <border>
      <left/>
      <right/>
      <top style="double">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theme="1" tint="0.499984740745262"/>
      </left>
      <right style="thin">
        <color theme="1" tint="0.499984740745262"/>
      </right>
      <top style="thin">
        <color theme="1" tint="0.499984740745262"/>
      </top>
      <bottom style="thin">
        <color theme="1" tint="0.499984740745262"/>
      </bottom>
      <diagonal/>
    </border>
  </borders>
  <cellStyleXfs count="6">
    <xf numFmtId="0" fontId="0" fillId="0" borderId="0"/>
    <xf numFmtId="9" fontId="1" fillId="0" borderId="0" applyFont="0" applyFill="0" applyBorder="0" applyAlignment="0" applyProtection="0"/>
    <xf numFmtId="0" fontId="11" fillId="0" borderId="0"/>
    <xf numFmtId="0" fontId="47" fillId="0" borderId="0"/>
    <xf numFmtId="172" fontId="11" fillId="0" borderId="0" applyFont="0" applyFill="0" applyBorder="0" applyAlignment="0" applyProtection="0"/>
    <xf numFmtId="43" fontId="1" fillId="0" borderId="0" applyFont="0" applyFill="0" applyBorder="0" applyAlignment="0" applyProtection="0"/>
  </cellStyleXfs>
  <cellXfs count="400">
    <xf numFmtId="0" fontId="0" fillId="0" borderId="0" xfId="0"/>
    <xf numFmtId="0" fontId="0" fillId="2" borderId="0" xfId="0" applyFill="1"/>
    <xf numFmtId="0" fontId="0" fillId="3" borderId="0" xfId="0" applyFill="1"/>
    <xf numFmtId="0" fontId="4" fillId="0" borderId="0" xfId="0" applyFont="1"/>
    <xf numFmtId="0" fontId="0" fillId="4" borderId="0" xfId="0" applyFill="1"/>
    <xf numFmtId="0" fontId="3" fillId="4" borderId="0" xfId="0" applyFont="1" applyFill="1"/>
    <xf numFmtId="9" fontId="0" fillId="0" borderId="0" xfId="1" applyFont="1"/>
    <xf numFmtId="164" fontId="0" fillId="0" borderId="0" xfId="1" applyNumberFormat="1" applyFont="1"/>
    <xf numFmtId="165" fontId="0" fillId="0" borderId="0" xfId="1" applyNumberFormat="1" applyFont="1"/>
    <xf numFmtId="4" fontId="0" fillId="0" borderId="0" xfId="0" applyNumberFormat="1"/>
    <xf numFmtId="3" fontId="0" fillId="0" borderId="0" xfId="0" applyNumberFormat="1"/>
    <xf numFmtId="3" fontId="0" fillId="4" borderId="0" xfId="0" applyNumberFormat="1" applyFill="1"/>
    <xf numFmtId="166" fontId="0" fillId="0" borderId="0" xfId="0" applyNumberFormat="1"/>
    <xf numFmtId="0" fontId="0" fillId="0" borderId="0" xfId="0" applyAlignment="1">
      <alignment wrapText="1"/>
    </xf>
    <xf numFmtId="0" fontId="0" fillId="0" borderId="0" xfId="0" applyAlignment="1">
      <alignment horizontal="right" wrapText="1"/>
    </xf>
    <xf numFmtId="165" fontId="0" fillId="0" borderId="0" xfId="0" applyNumberFormat="1"/>
    <xf numFmtId="9" fontId="0" fillId="0" borderId="0" xfId="0" applyNumberFormat="1"/>
    <xf numFmtId="0" fontId="2" fillId="0" borderId="0" xfId="0" applyFont="1" applyAlignment="1">
      <alignment textRotation="45"/>
    </xf>
    <xf numFmtId="0" fontId="2" fillId="5" borderId="0" xfId="0" applyFont="1" applyFill="1" applyAlignment="1">
      <alignment textRotation="45"/>
    </xf>
    <xf numFmtId="0" fontId="2" fillId="6" borderId="0" xfId="0" applyFont="1" applyFill="1" applyAlignment="1">
      <alignment textRotation="45"/>
    </xf>
    <xf numFmtId="167" fontId="0" fillId="0" borderId="0" xfId="0" applyNumberFormat="1" applyAlignment="1">
      <alignment horizontal="right"/>
    </xf>
    <xf numFmtId="167" fontId="0" fillId="5" borderId="0" xfId="0" applyNumberFormat="1" applyFill="1"/>
    <xf numFmtId="168" fontId="0" fillId="6" borderId="0" xfId="0" applyNumberFormat="1" applyFill="1"/>
    <xf numFmtId="1" fontId="0" fillId="5" borderId="0" xfId="0" applyNumberFormat="1" applyFill="1"/>
    <xf numFmtId="49" fontId="0" fillId="0" borderId="0" xfId="0" applyNumberFormat="1"/>
    <xf numFmtId="49" fontId="6" fillId="0" borderId="0" xfId="0" applyNumberFormat="1" applyFont="1" applyAlignment="1">
      <alignment horizontal="left"/>
    </xf>
    <xf numFmtId="0" fontId="2" fillId="6" borderId="0" xfId="0" applyFont="1" applyFill="1" applyAlignment="1">
      <alignment textRotation="45" wrapText="1"/>
    </xf>
    <xf numFmtId="0" fontId="2" fillId="5" borderId="0" xfId="0" applyFont="1" applyFill="1" applyAlignment="1">
      <alignment textRotation="45" wrapText="1"/>
    </xf>
    <xf numFmtId="0" fontId="0" fillId="0" borderId="0" xfId="0" quotePrefix="1"/>
    <xf numFmtId="168" fontId="0" fillId="0" borderId="0" xfId="0" applyNumberFormat="1"/>
    <xf numFmtId="0" fontId="10" fillId="0" borderId="0" xfId="0" applyFont="1"/>
    <xf numFmtId="0" fontId="2" fillId="0" borderId="0" xfId="0" applyFont="1"/>
    <xf numFmtId="0" fontId="11" fillId="0" borderId="0" xfId="2"/>
    <xf numFmtId="0" fontId="12" fillId="0" borderId="0" xfId="0" applyFont="1"/>
    <xf numFmtId="0" fontId="2" fillId="5" borderId="0" xfId="0" applyFont="1" applyFill="1" applyAlignment="1">
      <alignment wrapText="1"/>
    </xf>
    <xf numFmtId="0" fontId="2" fillId="7" borderId="0" xfId="0" applyFont="1" applyFill="1" applyAlignment="1">
      <alignment textRotation="45"/>
    </xf>
    <xf numFmtId="0" fontId="2" fillId="8" borderId="0" xfId="0" applyFont="1" applyFill="1" applyAlignment="1">
      <alignment textRotation="45"/>
    </xf>
    <xf numFmtId="0" fontId="2" fillId="9" borderId="0" xfId="0" applyFont="1" applyFill="1" applyAlignment="1">
      <alignment textRotation="45"/>
    </xf>
    <xf numFmtId="1" fontId="0" fillId="7" borderId="0" xfId="0" applyNumberFormat="1" applyFill="1"/>
    <xf numFmtId="168" fontId="0" fillId="8" borderId="0" xfId="0" applyNumberFormat="1" applyFill="1"/>
    <xf numFmtId="3" fontId="0" fillId="9" borderId="0" xfId="0" applyNumberFormat="1" applyFill="1"/>
    <xf numFmtId="1" fontId="0" fillId="8" borderId="0" xfId="0" applyNumberFormat="1" applyFill="1"/>
    <xf numFmtId="2" fontId="0" fillId="5" borderId="0" xfId="0" applyNumberFormat="1" applyFill="1"/>
    <xf numFmtId="2" fontId="0" fillId="9" borderId="0" xfId="0" applyNumberFormat="1" applyFill="1"/>
    <xf numFmtId="9" fontId="0" fillId="4" borderId="0" xfId="0" applyNumberFormat="1" applyFill="1"/>
    <xf numFmtId="1" fontId="0" fillId="4" borderId="0" xfId="0" applyNumberFormat="1" applyFill="1"/>
    <xf numFmtId="168" fontId="0" fillId="4" borderId="0" xfId="0" applyNumberFormat="1" applyFill="1"/>
    <xf numFmtId="0" fontId="2" fillId="0" borderId="0" xfId="0" applyFont="1" applyAlignment="1">
      <alignment wrapText="1"/>
    </xf>
    <xf numFmtId="0" fontId="0" fillId="10" borderId="0" xfId="0" applyFill="1"/>
    <xf numFmtId="0" fontId="0" fillId="6" borderId="0" xfId="0" applyFill="1"/>
    <xf numFmtId="165" fontId="0" fillId="6" borderId="0" xfId="1" applyNumberFormat="1" applyFont="1" applyFill="1"/>
    <xf numFmtId="0" fontId="13" fillId="0" borderId="0" xfId="0" applyFont="1"/>
    <xf numFmtId="165" fontId="0" fillId="0" borderId="0" xfId="1" applyNumberFormat="1" applyFont="1" applyFill="1"/>
    <xf numFmtId="0" fontId="2" fillId="0" borderId="0" xfId="0" applyFont="1" applyAlignment="1">
      <alignment horizontal="right"/>
    </xf>
    <xf numFmtId="3" fontId="15" fillId="0" borderId="0" xfId="0" applyNumberFormat="1" applyFont="1"/>
    <xf numFmtId="0" fontId="14" fillId="0" borderId="0" xfId="0" applyFont="1"/>
    <xf numFmtId="0" fontId="2" fillId="0" borderId="0" xfId="0" applyFont="1" applyAlignment="1">
      <alignment horizontal="right" wrapText="1"/>
    </xf>
    <xf numFmtId="1" fontId="0" fillId="3" borderId="0" xfId="0" applyNumberFormat="1" applyFill="1"/>
    <xf numFmtId="1" fontId="0" fillId="0" borderId="0" xfId="0" applyNumberFormat="1"/>
    <xf numFmtId="0" fontId="19" fillId="0" borderId="0" xfId="0" applyFont="1" applyAlignment="1">
      <alignment horizontal="left" vertical="center" readingOrder="1"/>
    </xf>
    <xf numFmtId="42" fontId="0" fillId="0" borderId="0" xfId="0" applyNumberFormat="1"/>
    <xf numFmtId="42" fontId="2" fillId="0" borderId="0" xfId="0" applyNumberFormat="1" applyFont="1"/>
    <xf numFmtId="3" fontId="2" fillId="0" borderId="0" xfId="0" applyNumberFormat="1" applyFont="1"/>
    <xf numFmtId="164" fontId="0" fillId="0" borderId="0" xfId="0" applyNumberFormat="1"/>
    <xf numFmtId="0" fontId="0" fillId="0" borderId="1" xfId="0" applyBorder="1"/>
    <xf numFmtId="164" fontId="0" fillId="0" borderId="0" xfId="0" applyNumberFormat="1" applyAlignment="1">
      <alignment wrapText="1"/>
    </xf>
    <xf numFmtId="0" fontId="0" fillId="11" borderId="0" xfId="0" applyFill="1" applyAlignment="1">
      <alignment horizontal="center" vertical="center" wrapText="1"/>
    </xf>
    <xf numFmtId="0" fontId="0" fillId="11" borderId="0" xfId="0" applyFill="1" applyAlignment="1">
      <alignment horizontal="center" vertical="center"/>
    </xf>
    <xf numFmtId="0" fontId="0" fillId="0" borderId="0" xfId="0" applyAlignment="1">
      <alignment vertical="center" wrapText="1"/>
    </xf>
    <xf numFmtId="0" fontId="0" fillId="12" borderId="0" xfId="0" applyFill="1" applyAlignment="1">
      <alignment horizontal="center" vertical="center"/>
    </xf>
    <xf numFmtId="0" fontId="0" fillId="0" borderId="0" xfId="0" applyAlignment="1">
      <alignment horizontal="left" vertical="center" wrapText="1"/>
    </xf>
    <xf numFmtId="0" fontId="0" fillId="12" borderId="0" xfId="0" applyFill="1" applyAlignment="1">
      <alignment horizontal="center" vertical="center" wrapText="1"/>
    </xf>
    <xf numFmtId="0" fontId="0" fillId="0" borderId="0" xfId="0" applyAlignment="1">
      <alignment horizontal="center" vertical="center" wrapText="1"/>
    </xf>
    <xf numFmtId="0" fontId="0" fillId="5" borderId="0" xfId="0" applyFill="1" applyAlignment="1">
      <alignment horizontal="center" vertical="center"/>
    </xf>
    <xf numFmtId="0" fontId="0" fillId="5" borderId="0" xfId="0" applyFill="1" applyAlignment="1">
      <alignment horizontal="center" vertical="center" wrapText="1"/>
    </xf>
    <xf numFmtId="0" fontId="0" fillId="13" borderId="0" xfId="0" applyFill="1" applyAlignment="1">
      <alignment horizontal="center" vertical="center" wrapText="1"/>
    </xf>
    <xf numFmtId="164" fontId="2" fillId="0" borderId="0" xfId="0" applyNumberFormat="1" applyFont="1"/>
    <xf numFmtId="0" fontId="21" fillId="0" borderId="0" xfId="0" applyFont="1" applyAlignment="1">
      <alignment wrapText="1"/>
    </xf>
    <xf numFmtId="3" fontId="21" fillId="0" borderId="0" xfId="0" applyNumberFormat="1" applyFont="1"/>
    <xf numFmtId="164" fontId="21" fillId="0" borderId="0" xfId="0" applyNumberFormat="1" applyFont="1"/>
    <xf numFmtId="0" fontId="21" fillId="0" borderId="0" xfId="0" applyFont="1"/>
    <xf numFmtId="0" fontId="0" fillId="4" borderId="0" xfId="0" applyFill="1" applyAlignment="1">
      <alignment wrapText="1"/>
    </xf>
    <xf numFmtId="0" fontId="21" fillId="6" borderId="0" xfId="0" applyFont="1" applyFill="1"/>
    <xf numFmtId="0" fontId="2" fillId="6" borderId="0" xfId="0" applyFont="1" applyFill="1"/>
    <xf numFmtId="0" fontId="0" fillId="6" borderId="0" xfId="0" applyFill="1" applyAlignment="1">
      <alignment wrapText="1"/>
    </xf>
    <xf numFmtId="44" fontId="0" fillId="6" borderId="0" xfId="0" applyNumberFormat="1" applyFill="1"/>
    <xf numFmtId="44" fontId="0" fillId="0" borderId="0" xfId="0" applyNumberFormat="1"/>
    <xf numFmtId="168" fontId="2" fillId="0" borderId="0" xfId="0" applyNumberFormat="1" applyFont="1"/>
    <xf numFmtId="168" fontId="2" fillId="6" borderId="0" xfId="0" applyNumberFormat="1" applyFont="1" applyFill="1"/>
    <xf numFmtId="169" fontId="0" fillId="6" borderId="0" xfId="0" applyNumberFormat="1" applyFill="1"/>
    <xf numFmtId="169" fontId="0" fillId="0" borderId="0" xfId="0" applyNumberFormat="1"/>
    <xf numFmtId="169" fontId="2" fillId="6" borderId="0" xfId="0" applyNumberFormat="1" applyFont="1" applyFill="1"/>
    <xf numFmtId="169" fontId="2" fillId="0" borderId="0" xfId="0" applyNumberFormat="1" applyFont="1"/>
    <xf numFmtId="44" fontId="2" fillId="6" borderId="0" xfId="0" applyNumberFormat="1" applyFont="1" applyFill="1"/>
    <xf numFmtId="44" fontId="2" fillId="0" borderId="0" xfId="0" applyNumberFormat="1" applyFont="1"/>
    <xf numFmtId="0" fontId="23" fillId="0" borderId="4" xfId="0" applyFont="1" applyBorder="1" applyAlignment="1">
      <alignment horizontal="left" vertical="center" wrapText="1" readingOrder="1"/>
    </xf>
    <xf numFmtId="0" fontId="24" fillId="0" borderId="5" xfId="0" applyFont="1" applyBorder="1" applyAlignment="1">
      <alignment horizontal="left" vertical="center" wrapText="1" readingOrder="1"/>
    </xf>
    <xf numFmtId="0" fontId="24" fillId="0" borderId="4" xfId="0" applyFont="1" applyBorder="1" applyAlignment="1">
      <alignment horizontal="left" vertical="center" wrapText="1" readingOrder="1"/>
    </xf>
    <xf numFmtId="0" fontId="25" fillId="14" borderId="2" xfId="0" applyFont="1" applyFill="1" applyBorder="1" applyAlignment="1">
      <alignment horizontal="left" vertical="center" wrapText="1" readingOrder="1"/>
    </xf>
    <xf numFmtId="0" fontId="25" fillId="0" borderId="3" xfId="0" applyFont="1" applyBorder="1" applyAlignment="1">
      <alignment horizontal="left" vertical="center" wrapText="1" readingOrder="1"/>
    </xf>
    <xf numFmtId="0" fontId="25" fillId="14" borderId="3" xfId="0" applyFont="1" applyFill="1" applyBorder="1" applyAlignment="1">
      <alignment horizontal="left" vertical="center" wrapText="1" readingOrder="1"/>
    </xf>
    <xf numFmtId="0" fontId="26" fillId="0" borderId="3" xfId="0" applyFont="1" applyBorder="1" applyAlignment="1">
      <alignment horizontal="left" vertical="center" wrapText="1" readingOrder="1"/>
    </xf>
    <xf numFmtId="0" fontId="22" fillId="14" borderId="3" xfId="0" applyFont="1" applyFill="1" applyBorder="1" applyAlignment="1">
      <alignment vertical="top" wrapText="1"/>
    </xf>
    <xf numFmtId="0" fontId="22" fillId="0" borderId="3" xfId="0" applyFont="1" applyBorder="1" applyAlignment="1">
      <alignment vertical="top" wrapText="1"/>
    </xf>
    <xf numFmtId="0" fontId="27" fillId="0" borderId="3" xfId="0" applyFont="1" applyBorder="1" applyAlignment="1">
      <alignment horizontal="left" vertical="center" wrapText="1" readingOrder="1"/>
    </xf>
    <xf numFmtId="3" fontId="0" fillId="0" borderId="0" xfId="0" applyNumberFormat="1" applyAlignment="1">
      <alignment wrapText="1"/>
    </xf>
    <xf numFmtId="0" fontId="6" fillId="0" borderId="0" xfId="0" applyFont="1" applyAlignment="1">
      <alignment horizontal="left" vertical="center" indent="3" readingOrder="1"/>
    </xf>
    <xf numFmtId="0" fontId="28" fillId="0" borderId="0" xfId="0" applyFont="1" applyAlignment="1">
      <alignment horizontal="left" vertical="center" indent="3" readingOrder="1"/>
    </xf>
    <xf numFmtId="0" fontId="29" fillId="0" borderId="0" xfId="0" applyFont="1" applyAlignment="1">
      <alignment horizontal="left" vertical="center" indent="3" readingOrder="1"/>
    </xf>
    <xf numFmtId="44" fontId="0" fillId="4" borderId="0" xfId="0" applyNumberFormat="1" applyFill="1"/>
    <xf numFmtId="169" fontId="0" fillId="4" borderId="0" xfId="0" applyNumberFormat="1" applyFill="1"/>
    <xf numFmtId="1" fontId="0" fillId="15" borderId="0" xfId="0" applyNumberFormat="1" applyFill="1"/>
    <xf numFmtId="0" fontId="2" fillId="0" borderId="0" xfId="0" applyFont="1" applyAlignment="1">
      <alignment horizontal="left"/>
    </xf>
    <xf numFmtId="164" fontId="0" fillId="0" borderId="0" xfId="1" applyNumberFormat="1" applyFont="1" applyAlignment="1">
      <alignment horizontal="center"/>
    </xf>
    <xf numFmtId="0" fontId="0" fillId="0" borderId="0" xfId="0" applyAlignment="1">
      <alignment horizontal="center"/>
    </xf>
    <xf numFmtId="3" fontId="0" fillId="3" borderId="0" xfId="0" applyNumberFormat="1" applyFill="1"/>
    <xf numFmtId="168" fontId="0" fillId="16" borderId="0" xfId="0" applyNumberFormat="1" applyFill="1"/>
    <xf numFmtId="0" fontId="0" fillId="4" borderId="0" xfId="0" applyFill="1" applyAlignment="1">
      <alignment horizontal="right"/>
    </xf>
    <xf numFmtId="0" fontId="0" fillId="0" borderId="0" xfId="0" applyAlignment="1">
      <alignment horizontal="right"/>
    </xf>
    <xf numFmtId="3" fontId="0" fillId="10" borderId="0" xfId="0" applyNumberFormat="1" applyFill="1"/>
    <xf numFmtId="9" fontId="0" fillId="3" borderId="0" xfId="0" applyNumberFormat="1" applyFill="1"/>
    <xf numFmtId="2" fontId="0" fillId="0" borderId="0" xfId="0" applyNumberFormat="1"/>
    <xf numFmtId="0" fontId="0" fillId="17" borderId="0" xfId="0" applyFill="1"/>
    <xf numFmtId="3" fontId="0" fillId="6" borderId="0" xfId="0" applyNumberFormat="1" applyFill="1"/>
    <xf numFmtId="0" fontId="21" fillId="4" borderId="0" xfId="0" applyFont="1" applyFill="1"/>
    <xf numFmtId="0" fontId="0" fillId="11" borderId="0" xfId="0" applyFill="1" applyAlignment="1">
      <alignment horizontal="left" vertical="center" wrapText="1"/>
    </xf>
    <xf numFmtId="0" fontId="0" fillId="0" borderId="0" xfId="0" applyAlignment="1">
      <alignment horizontal="left"/>
    </xf>
    <xf numFmtId="0" fontId="0" fillId="11" borderId="0" xfId="0" applyFill="1" applyAlignment="1">
      <alignment horizontal="left" vertical="center"/>
    </xf>
    <xf numFmtId="0" fontId="0" fillId="12" borderId="0" xfId="0" applyFill="1" applyAlignment="1">
      <alignment horizontal="left" vertical="center"/>
    </xf>
    <xf numFmtId="0" fontId="0" fillId="5" borderId="0" xfId="0" applyFill="1" applyAlignment="1">
      <alignment horizontal="left" vertical="center"/>
    </xf>
    <xf numFmtId="0" fontId="0" fillId="5" borderId="0" xfId="0" applyFill="1" applyAlignment="1">
      <alignment horizontal="left" vertical="center" wrapText="1"/>
    </xf>
    <xf numFmtId="0" fontId="0" fillId="13" borderId="0" xfId="0" applyFill="1" applyAlignment="1">
      <alignment horizontal="left" vertical="center" wrapText="1"/>
    </xf>
    <xf numFmtId="0" fontId="12" fillId="12" borderId="0" xfId="0" applyFont="1" applyFill="1" applyAlignment="1">
      <alignment horizontal="left" vertical="center" wrapText="1"/>
    </xf>
    <xf numFmtId="0" fontId="0" fillId="12" borderId="0" xfId="0" applyFill="1" applyAlignment="1">
      <alignment horizontal="left" vertical="center" wrapText="1"/>
    </xf>
    <xf numFmtId="9" fontId="0" fillId="4" borderId="0" xfId="1" applyFont="1" applyFill="1"/>
    <xf numFmtId="0" fontId="6" fillId="0" borderId="0" xfId="0" applyFont="1"/>
    <xf numFmtId="42" fontId="6" fillId="4" borderId="0" xfId="0" applyNumberFormat="1" applyFont="1" applyFill="1"/>
    <xf numFmtId="3" fontId="0" fillId="0" borderId="0" xfId="0" applyNumberFormat="1" applyAlignment="1">
      <alignment horizontal="right"/>
    </xf>
    <xf numFmtId="169" fontId="2" fillId="4" borderId="0" xfId="0" applyNumberFormat="1" applyFont="1" applyFill="1"/>
    <xf numFmtId="0" fontId="42" fillId="0" borderId="0" xfId="0" applyFont="1"/>
    <xf numFmtId="3" fontId="21" fillId="4" borderId="0" xfId="0" applyNumberFormat="1" applyFont="1" applyFill="1"/>
    <xf numFmtId="9" fontId="6" fillId="0" borderId="0" xfId="0" applyNumberFormat="1" applyFont="1"/>
    <xf numFmtId="9" fontId="0" fillId="7" borderId="0" xfId="0" applyNumberFormat="1" applyFill="1" applyProtection="1">
      <protection locked="0"/>
    </xf>
    <xf numFmtId="0" fontId="0" fillId="7" borderId="0" xfId="0" applyFill="1" applyAlignment="1" applyProtection="1">
      <alignment horizontal="right"/>
      <protection locked="0"/>
    </xf>
    <xf numFmtId="0" fontId="0" fillId="7" borderId="0" xfId="0" applyFill="1" applyProtection="1">
      <protection locked="0"/>
    </xf>
    <xf numFmtId="3" fontId="0" fillId="3" borderId="0" xfId="0" applyNumberFormat="1" applyFill="1" applyProtection="1">
      <protection locked="0"/>
    </xf>
    <xf numFmtId="3" fontId="15" fillId="0" borderId="20" xfId="3" applyNumberFormat="1" applyFont="1" applyBorder="1"/>
    <xf numFmtId="0" fontId="6" fillId="0" borderId="12" xfId="3" applyFont="1" applyBorder="1"/>
    <xf numFmtId="3" fontId="6" fillId="0" borderId="12" xfId="3" applyNumberFormat="1" applyFont="1" applyBorder="1"/>
    <xf numFmtId="3" fontId="6" fillId="15" borderId="12" xfId="3" applyNumberFormat="1" applyFont="1" applyFill="1" applyBorder="1"/>
    <xf numFmtId="0" fontId="15" fillId="21" borderId="0" xfId="0" applyFont="1" applyFill="1"/>
    <xf numFmtId="3" fontId="6" fillId="22" borderId="12" xfId="3" applyNumberFormat="1" applyFont="1" applyFill="1" applyBorder="1"/>
    <xf numFmtId="3" fontId="15" fillId="21" borderId="1" xfId="3" applyNumberFormat="1" applyFont="1" applyFill="1" applyBorder="1"/>
    <xf numFmtId="3" fontId="6" fillId="0" borderId="0" xfId="3" applyNumberFormat="1" applyFont="1"/>
    <xf numFmtId="173" fontId="6" fillId="15" borderId="12" xfId="4" applyNumberFormat="1" applyFont="1" applyFill="1" applyBorder="1"/>
    <xf numFmtId="3" fontId="6" fillId="15" borderId="1" xfId="3" applyNumberFormat="1" applyFont="1" applyFill="1" applyBorder="1"/>
    <xf numFmtId="3" fontId="6" fillId="22" borderId="1" xfId="3" applyNumberFormat="1" applyFont="1" applyFill="1" applyBorder="1"/>
    <xf numFmtId="3" fontId="6" fillId="0" borderId="1" xfId="3" applyNumberFormat="1" applyFont="1" applyBorder="1"/>
    <xf numFmtId="3" fontId="15" fillId="21" borderId="0" xfId="3" applyNumberFormat="1" applyFont="1" applyFill="1"/>
    <xf numFmtId="0" fontId="48" fillId="20" borderId="0" xfId="0" applyFont="1" applyFill="1"/>
    <xf numFmtId="3" fontId="0" fillId="15" borderId="0" xfId="0" applyNumberFormat="1" applyFill="1"/>
    <xf numFmtId="0" fontId="48" fillId="21" borderId="0" xfId="0" applyFont="1" applyFill="1"/>
    <xf numFmtId="0" fontId="6" fillId="23" borderId="12" xfId="3" applyFont="1" applyFill="1" applyBorder="1"/>
    <xf numFmtId="0" fontId="6" fillId="23" borderId="0" xfId="0" applyFont="1" applyFill="1"/>
    <xf numFmtId="3" fontId="6" fillId="23" borderId="12" xfId="3" applyNumberFormat="1" applyFont="1" applyFill="1" applyBorder="1"/>
    <xf numFmtId="0" fontId="15" fillId="0" borderId="21" xfId="3" applyFont="1" applyBorder="1"/>
    <xf numFmtId="1" fontId="15" fillId="0" borderId="21" xfId="3" applyNumberFormat="1" applyFont="1" applyBorder="1"/>
    <xf numFmtId="0" fontId="0" fillId="0" borderId="21" xfId="0" applyBorder="1"/>
    <xf numFmtId="3" fontId="2" fillId="0" borderId="21" xfId="0" applyNumberFormat="1" applyFont="1" applyBorder="1"/>
    <xf numFmtId="0" fontId="15" fillId="0" borderId="22" xfId="3" applyFont="1" applyBorder="1"/>
    <xf numFmtId="0" fontId="15" fillId="0" borderId="0" xfId="3" applyFont="1"/>
    <xf numFmtId="3" fontId="0" fillId="0" borderId="0" xfId="1" applyNumberFormat="1" applyFont="1"/>
    <xf numFmtId="17" fontId="0" fillId="0" borderId="0" xfId="0" applyNumberFormat="1"/>
    <xf numFmtId="169" fontId="0" fillId="15" borderId="0" xfId="0" applyNumberFormat="1" applyFill="1"/>
    <xf numFmtId="174" fontId="2" fillId="6" borderId="0" xfId="0" applyNumberFormat="1" applyFont="1" applyFill="1"/>
    <xf numFmtId="174" fontId="0" fillId="0" borderId="0" xfId="0" applyNumberFormat="1"/>
    <xf numFmtId="174" fontId="2" fillId="0" borderId="0" xfId="0" applyNumberFormat="1" applyFont="1"/>
    <xf numFmtId="174" fontId="0" fillId="0" borderId="0" xfId="5" applyNumberFormat="1" applyFont="1"/>
    <xf numFmtId="0" fontId="50" fillId="0" borderId="0" xfId="0" quotePrefix="1" applyFont="1"/>
    <xf numFmtId="0" fontId="0" fillId="7" borderId="23" xfId="0" applyFill="1" applyBorder="1" applyAlignment="1" applyProtection="1">
      <alignment horizontal="right" vertical="top" wrapText="1"/>
      <protection locked="0"/>
    </xf>
    <xf numFmtId="0" fontId="0" fillId="7" borderId="23" xfId="0" applyFill="1" applyBorder="1" applyAlignment="1" applyProtection="1">
      <alignment horizontal="right" vertical="top"/>
      <protection locked="0"/>
    </xf>
    <xf numFmtId="0" fontId="33" fillId="0" borderId="0" xfId="0" applyFont="1" applyAlignment="1">
      <alignment vertical="center"/>
    </xf>
    <xf numFmtId="0" fontId="41" fillId="0" borderId="0" xfId="0" applyFont="1" applyAlignment="1">
      <alignment vertical="center"/>
    </xf>
    <xf numFmtId="0" fontId="3" fillId="0" borderId="0" xfId="0" applyFont="1"/>
    <xf numFmtId="0" fontId="31" fillId="0" borderId="0" xfId="0" applyFont="1"/>
    <xf numFmtId="0" fontId="46" fillId="0" borderId="0" xfId="0" applyFont="1"/>
    <xf numFmtId="0" fontId="0" fillId="18" borderId="0" xfId="0" applyFill="1"/>
    <xf numFmtId="0" fontId="37" fillId="18" borderId="1" xfId="0" applyFont="1" applyFill="1" applyBorder="1"/>
    <xf numFmtId="0" fontId="32" fillId="18" borderId="0" xfId="0" applyFont="1" applyFill="1"/>
    <xf numFmtId="0" fontId="32" fillId="18" borderId="11" xfId="0" applyFont="1" applyFill="1" applyBorder="1"/>
    <xf numFmtId="0" fontId="32" fillId="0" borderId="0" xfId="0" applyFont="1"/>
    <xf numFmtId="0" fontId="2" fillId="0" borderId="1" xfId="0" applyFont="1" applyBorder="1" applyAlignment="1">
      <alignment horizontal="right" wrapText="1"/>
    </xf>
    <xf numFmtId="0" fontId="2" fillId="0" borderId="12" xfId="0" applyFont="1" applyBorder="1" applyAlignment="1">
      <alignment horizontal="right" wrapText="1"/>
    </xf>
    <xf numFmtId="0" fontId="2" fillId="0" borderId="11" xfId="0" applyFont="1" applyBorder="1" applyAlignment="1">
      <alignment horizontal="right" wrapText="1"/>
    </xf>
    <xf numFmtId="0" fontId="12" fillId="0" borderId="0" xfId="0" applyFont="1" applyAlignment="1">
      <alignment horizontal="right" wrapText="1"/>
    </xf>
    <xf numFmtId="3" fontId="0" fillId="0" borderId="1" xfId="0" applyNumberFormat="1" applyBorder="1"/>
    <xf numFmtId="3" fontId="0" fillId="0" borderId="11" xfId="0" applyNumberFormat="1" applyBorder="1"/>
    <xf numFmtId="164" fontId="0" fillId="7" borderId="12" xfId="0" applyNumberFormat="1" applyFill="1" applyBorder="1"/>
    <xf numFmtId="1" fontId="0" fillId="19" borderId="1" xfId="0" applyNumberFormat="1" applyFill="1" applyBorder="1"/>
    <xf numFmtId="3" fontId="0" fillId="19" borderId="0" xfId="0" applyNumberFormat="1" applyFill="1"/>
    <xf numFmtId="0" fontId="0" fillId="19" borderId="11" xfId="0" applyFill="1" applyBorder="1"/>
    <xf numFmtId="3" fontId="0" fillId="19" borderId="1" xfId="0" applyNumberFormat="1" applyFill="1" applyBorder="1"/>
    <xf numFmtId="3" fontId="0" fillId="19" borderId="11" xfId="0" applyNumberFormat="1" applyFill="1" applyBorder="1"/>
    <xf numFmtId="0" fontId="0" fillId="19" borderId="0" xfId="0" applyFill="1"/>
    <xf numFmtId="170" fontId="0" fillId="0" borderId="0" xfId="0" applyNumberFormat="1"/>
    <xf numFmtId="3" fontId="0" fillId="0" borderId="1" xfId="0" applyNumberFormat="1" applyBorder="1" applyAlignment="1">
      <alignment horizontal="right"/>
    </xf>
    <xf numFmtId="1" fontId="0" fillId="19" borderId="1" xfId="0" applyNumberFormat="1" applyFill="1" applyBorder="1" applyAlignment="1">
      <alignment horizontal="right"/>
    </xf>
    <xf numFmtId="3" fontId="0" fillId="19" borderId="6" xfId="0" applyNumberFormat="1" applyFill="1" applyBorder="1"/>
    <xf numFmtId="0" fontId="0" fillId="19" borderId="8" xfId="0" applyFill="1" applyBorder="1"/>
    <xf numFmtId="3" fontId="0" fillId="19" borderId="1" xfId="0" applyNumberFormat="1" applyFill="1" applyBorder="1" applyAlignment="1">
      <alignment horizontal="right"/>
    </xf>
    <xf numFmtId="0" fontId="0" fillId="19" borderId="6" xfId="0" applyFill="1" applyBorder="1"/>
    <xf numFmtId="3" fontId="0" fillId="0" borderId="10" xfId="0" applyNumberFormat="1" applyBorder="1"/>
    <xf numFmtId="3" fontId="0" fillId="0" borderId="7" xfId="0" applyNumberFormat="1" applyBorder="1"/>
    <xf numFmtId="0" fontId="0" fillId="0" borderId="12" xfId="0" applyBorder="1"/>
    <xf numFmtId="1" fontId="0" fillId="19" borderId="10" xfId="0" applyNumberFormat="1" applyFill="1" applyBorder="1"/>
    <xf numFmtId="3" fontId="0" fillId="19" borderId="7" xfId="0" applyNumberFormat="1" applyFill="1" applyBorder="1"/>
    <xf numFmtId="3" fontId="0" fillId="19" borderId="10" xfId="0" applyNumberFormat="1" applyFill="1" applyBorder="1"/>
    <xf numFmtId="3" fontId="0" fillId="19" borderId="13" xfId="0" applyNumberFormat="1" applyFill="1" applyBorder="1"/>
    <xf numFmtId="0" fontId="0" fillId="19" borderId="7" xfId="0" applyFill="1" applyBorder="1"/>
    <xf numFmtId="3" fontId="0" fillId="0" borderId="6" xfId="0" applyNumberFormat="1" applyBorder="1"/>
    <xf numFmtId="1" fontId="0" fillId="19" borderId="9" xfId="0" applyNumberFormat="1" applyFill="1" applyBorder="1"/>
    <xf numFmtId="3" fontId="0" fillId="19" borderId="8" xfId="0" applyNumberFormat="1" applyFill="1" applyBorder="1"/>
    <xf numFmtId="3" fontId="0" fillId="0" borderId="14" xfId="0" applyNumberFormat="1" applyBorder="1"/>
    <xf numFmtId="3" fontId="0" fillId="0" borderId="15" xfId="0" applyNumberFormat="1" applyBorder="1"/>
    <xf numFmtId="3" fontId="0" fillId="0" borderId="16" xfId="0" applyNumberFormat="1" applyBorder="1"/>
    <xf numFmtId="1" fontId="0" fillId="19" borderId="14" xfId="0" applyNumberFormat="1" applyFill="1" applyBorder="1"/>
    <xf numFmtId="3" fontId="0" fillId="19" borderId="15" xfId="0" applyNumberFormat="1" applyFill="1" applyBorder="1"/>
    <xf numFmtId="0" fontId="0" fillId="19" borderId="16" xfId="0" applyFill="1" applyBorder="1"/>
    <xf numFmtId="3" fontId="0" fillId="19" borderId="14" xfId="0" applyNumberFormat="1" applyFill="1" applyBorder="1"/>
    <xf numFmtId="3" fontId="0" fillId="19" borderId="16" xfId="0" applyNumberFormat="1" applyFill="1" applyBorder="1"/>
    <xf numFmtId="0" fontId="2" fillId="0" borderId="0" xfId="0" applyFont="1" applyAlignment="1">
      <alignment vertical="center"/>
    </xf>
    <xf numFmtId="3" fontId="2" fillId="0" borderId="1" xfId="0" applyNumberFormat="1" applyFont="1" applyBorder="1" applyAlignment="1">
      <alignment vertical="center"/>
    </xf>
    <xf numFmtId="3" fontId="2" fillId="19" borderId="18" xfId="0" applyNumberFormat="1" applyFont="1" applyFill="1" applyBorder="1"/>
    <xf numFmtId="3" fontId="2" fillId="19" borderId="19" xfId="0" applyNumberFormat="1" applyFont="1" applyFill="1" applyBorder="1"/>
    <xf numFmtId="0" fontId="2" fillId="19" borderId="11" xfId="0" applyFont="1" applyFill="1" applyBorder="1"/>
    <xf numFmtId="3" fontId="2" fillId="19" borderId="1" xfId="0" applyNumberFormat="1" applyFont="1" applyFill="1" applyBorder="1" applyAlignment="1">
      <alignment vertical="center"/>
    </xf>
    <xf numFmtId="3" fontId="2" fillId="19" borderId="0" xfId="0" applyNumberFormat="1" applyFont="1" applyFill="1"/>
    <xf numFmtId="0" fontId="0" fillId="19" borderId="0" xfId="0" applyFill="1" applyAlignment="1">
      <alignment vertical="center"/>
    </xf>
    <xf numFmtId="3" fontId="2" fillId="0" borderId="0" xfId="0" applyNumberFormat="1" applyFont="1" applyAlignment="1">
      <alignment vertical="center"/>
    </xf>
    <xf numFmtId="1" fontId="2" fillId="0" borderId="0" xfId="0" applyNumberFormat="1" applyFont="1"/>
    <xf numFmtId="0" fontId="0" fillId="0" borderId="0" xfId="0" applyAlignment="1">
      <alignment vertical="center"/>
    </xf>
    <xf numFmtId="0" fontId="2" fillId="2" borderId="0" xfId="0" applyFont="1" applyFill="1" applyAlignment="1">
      <alignment vertical="center"/>
    </xf>
    <xf numFmtId="3" fontId="2" fillId="2" borderId="0" xfId="0" applyNumberFormat="1" applyFont="1" applyFill="1" applyAlignment="1">
      <alignment vertical="center"/>
    </xf>
    <xf numFmtId="3" fontId="2" fillId="2" borderId="0" xfId="0" applyNumberFormat="1" applyFont="1" applyFill="1"/>
    <xf numFmtId="1" fontId="2" fillId="2" borderId="0" xfId="0" applyNumberFormat="1" applyFont="1" applyFill="1"/>
    <xf numFmtId="0" fontId="2" fillId="2" borderId="0" xfId="0" applyFont="1" applyFill="1"/>
    <xf numFmtId="0" fontId="17" fillId="0" borderId="0" xfId="0" quotePrefix="1" applyFont="1"/>
    <xf numFmtId="1" fontId="0" fillId="0" borderId="0" xfId="0" applyNumberFormat="1" applyAlignment="1">
      <alignment vertical="center"/>
    </xf>
    <xf numFmtId="0" fontId="38" fillId="0" borderId="0" xfId="0" applyFont="1" applyAlignment="1">
      <alignment vertical="center"/>
    </xf>
    <xf numFmtId="9" fontId="45" fillId="18" borderId="0" xfId="0" applyNumberFormat="1" applyFont="1" applyFill="1" applyAlignment="1">
      <alignment horizontal="left"/>
    </xf>
    <xf numFmtId="0" fontId="36" fillId="7" borderId="0" xfId="0" applyFont="1" applyFill="1"/>
    <xf numFmtId="0" fontId="0" fillId="7" borderId="0" xfId="0" applyFill="1"/>
    <xf numFmtId="0" fontId="0" fillId="0" borderId="0" xfId="0" applyAlignment="1">
      <alignment horizontal="center" vertical="center"/>
    </xf>
    <xf numFmtId="9" fontId="0" fillId="0" borderId="0" xfId="0" applyNumberFormat="1" applyAlignment="1">
      <alignment horizontal="left" vertical="center"/>
    </xf>
    <xf numFmtId="164" fontId="0" fillId="0" borderId="0" xfId="1" applyNumberFormat="1" applyFont="1" applyAlignment="1" applyProtection="1">
      <alignment horizontal="center"/>
    </xf>
    <xf numFmtId="0" fontId="0" fillId="0" borderId="0" xfId="0" applyAlignment="1">
      <alignment horizontal="left" vertical="center"/>
    </xf>
    <xf numFmtId="42" fontId="0" fillId="0" borderId="0" xfId="0" applyNumberFormat="1" applyAlignment="1">
      <alignment vertical="center"/>
    </xf>
    <xf numFmtId="9" fontId="31" fillId="0" borderId="0" xfId="0" applyNumberFormat="1" applyFont="1" applyAlignment="1">
      <alignment horizontal="right"/>
    </xf>
    <xf numFmtId="171" fontId="0" fillId="0" borderId="0" xfId="0" applyNumberFormat="1" applyAlignment="1">
      <alignment horizontal="left" vertical="center"/>
    </xf>
    <xf numFmtId="3" fontId="6" fillId="0" borderId="0" xfId="0" applyNumberFormat="1" applyFont="1"/>
    <xf numFmtId="42" fontId="0" fillId="0" borderId="0" xfId="0" applyNumberFormat="1" applyAlignment="1">
      <alignment horizontal="left" vertical="center"/>
    </xf>
    <xf numFmtId="0" fontId="43" fillId="0" borderId="0" xfId="0" applyFont="1"/>
    <xf numFmtId="0" fontId="2" fillId="19" borderId="0" xfId="0" applyFont="1" applyFill="1"/>
    <xf numFmtId="164" fontId="2" fillId="19" borderId="0" xfId="0" applyNumberFormat="1" applyFont="1" applyFill="1" applyAlignment="1">
      <alignment horizontal="center"/>
    </xf>
    <xf numFmtId="0" fontId="40" fillId="2" borderId="0" xfId="0" applyFont="1" applyFill="1"/>
    <xf numFmtId="3" fontId="40" fillId="2" borderId="0" xfId="0" applyNumberFormat="1" applyFont="1" applyFill="1"/>
    <xf numFmtId="42" fontId="39" fillId="2" borderId="0" xfId="0" applyNumberFormat="1" applyFont="1" applyFill="1"/>
    <xf numFmtId="3" fontId="0" fillId="2" borderId="0" xfId="0" applyNumberFormat="1" applyFill="1"/>
    <xf numFmtId="42" fontId="2" fillId="2" borderId="0" xfId="0" applyNumberFormat="1" applyFont="1" applyFill="1"/>
    <xf numFmtId="42" fontId="6" fillId="0" borderId="0" xfId="0" applyNumberFormat="1" applyFont="1"/>
    <xf numFmtId="0" fontId="36" fillId="0" borderId="0" xfId="0" applyFont="1" applyAlignment="1">
      <alignment horizontal="right"/>
    </xf>
    <xf numFmtId="42" fontId="21" fillId="0" borderId="0" xfId="0" applyNumberFormat="1" applyFont="1"/>
    <xf numFmtId="42" fontId="0" fillId="19" borderId="0" xfId="0" applyNumberFormat="1" applyFill="1"/>
    <xf numFmtId="42" fontId="0" fillId="6" borderId="0" xfId="0" applyNumberFormat="1" applyFill="1"/>
    <xf numFmtId="10" fontId="21" fillId="0" borderId="0" xfId="1" applyNumberFormat="1" applyFont="1" applyProtection="1"/>
    <xf numFmtId="0" fontId="0" fillId="0" borderId="17" xfId="0" applyBorder="1"/>
    <xf numFmtId="42" fontId="0" fillId="0" borderId="17" xfId="0" applyNumberFormat="1" applyBorder="1"/>
    <xf numFmtId="42" fontId="0" fillId="19" borderId="17" xfId="0" applyNumberFormat="1" applyFill="1" applyBorder="1"/>
    <xf numFmtId="164" fontId="21" fillId="0" borderId="0" xfId="1" applyNumberFormat="1" applyFont="1" applyProtection="1"/>
    <xf numFmtId="42" fontId="2" fillId="19" borderId="0" xfId="0" applyNumberFormat="1" applyFont="1" applyFill="1"/>
    <xf numFmtId="0" fontId="38" fillId="0" borderId="0" xfId="0" applyFont="1"/>
    <xf numFmtId="0" fontId="39" fillId="19" borderId="0" xfId="0" applyFont="1" applyFill="1"/>
    <xf numFmtId="0" fontId="0" fillId="19" borderId="0" xfId="0" quotePrefix="1" applyFill="1"/>
    <xf numFmtId="0" fontId="40" fillId="19" borderId="0" xfId="0" applyFont="1" applyFill="1"/>
    <xf numFmtId="0" fontId="0" fillId="0" borderId="0" xfId="0" applyAlignment="1">
      <alignment vertical="top" wrapText="1"/>
    </xf>
    <xf numFmtId="0" fontId="0" fillId="0" borderId="0" xfId="0" applyAlignment="1">
      <alignment vertical="top"/>
    </xf>
    <xf numFmtId="0" fontId="0" fillId="6" borderId="0" xfId="0" applyFill="1" applyAlignment="1">
      <alignment horizontal="left" vertical="top"/>
    </xf>
    <xf numFmtId="0" fontId="0" fillId="6" borderId="0" xfId="0" applyFill="1" applyAlignment="1">
      <alignment horizontal="left" vertical="top" wrapText="1"/>
    </xf>
    <xf numFmtId="164" fontId="0" fillId="27" borderId="0" xfId="1" applyNumberFormat="1" applyFont="1" applyFill="1" applyAlignment="1" applyProtection="1">
      <alignment horizontal="center" vertical="top" wrapText="1"/>
    </xf>
    <xf numFmtId="42" fontId="32" fillId="0" borderId="0" xfId="0" applyNumberFormat="1" applyFont="1"/>
    <xf numFmtId="0" fontId="29" fillId="0" borderId="0" xfId="0" applyFont="1"/>
    <xf numFmtId="3" fontId="2" fillId="0" borderId="0" xfId="0" applyNumberFormat="1" applyFont="1" applyAlignment="1">
      <alignment horizontal="right"/>
    </xf>
    <xf numFmtId="0" fontId="0" fillId="25" borderId="0" xfId="0" applyFill="1" applyAlignment="1">
      <alignment horizontal="left" vertical="center" wrapText="1"/>
    </xf>
    <xf numFmtId="164" fontId="32" fillId="0" borderId="0" xfId="1" applyNumberFormat="1" applyFont="1" applyAlignment="1" applyProtection="1">
      <alignment horizontal="center"/>
    </xf>
    <xf numFmtId="0" fontId="0" fillId="25" borderId="0" xfId="0" applyFill="1" applyAlignment="1">
      <alignment horizontal="left" vertical="top" wrapText="1"/>
    </xf>
    <xf numFmtId="3" fontId="0" fillId="0" borderId="0" xfId="0" applyNumberFormat="1" applyAlignment="1">
      <alignment vertical="top"/>
    </xf>
    <xf numFmtId="164" fontId="0" fillId="0" borderId="0" xfId="1" applyNumberFormat="1" applyFont="1" applyAlignment="1" applyProtection="1">
      <alignment horizontal="center" vertical="top"/>
    </xf>
    <xf numFmtId="0" fontId="0" fillId="0" borderId="0" xfId="0" applyAlignment="1">
      <alignment horizontal="left" vertical="top"/>
    </xf>
    <xf numFmtId="41" fontId="0" fillId="0" borderId="0" xfId="0" applyNumberFormat="1"/>
    <xf numFmtId="175" fontId="0" fillId="0" borderId="0" xfId="0" applyNumberFormat="1"/>
    <xf numFmtId="0" fontId="0" fillId="25" borderId="0" xfId="0" applyFill="1" applyAlignment="1">
      <alignment horizontal="left" vertical="center"/>
    </xf>
    <xf numFmtId="0" fontId="0" fillId="19" borderId="0" xfId="0" applyFill="1" applyAlignment="1">
      <alignment horizontal="left" vertical="center" wrapText="1"/>
    </xf>
    <xf numFmtId="164" fontId="0" fillId="0" borderId="0" xfId="1" applyNumberFormat="1" applyFont="1" applyProtection="1"/>
    <xf numFmtId="0" fontId="0" fillId="25" borderId="0" xfId="0" applyFill="1" applyAlignment="1">
      <alignment horizontal="left" vertical="top"/>
    </xf>
    <xf numFmtId="3" fontId="0" fillId="0" borderId="6" xfId="0" applyNumberFormat="1" applyBorder="1" applyAlignment="1">
      <alignment vertical="top"/>
    </xf>
    <xf numFmtId="0" fontId="0" fillId="0" borderId="6" xfId="0" applyBorder="1"/>
    <xf numFmtId="175" fontId="21" fillId="0" borderId="6" xfId="0" applyNumberFormat="1" applyFont="1" applyBorder="1"/>
    <xf numFmtId="175" fontId="21" fillId="0" borderId="0" xfId="0" applyNumberFormat="1" applyFont="1"/>
    <xf numFmtId="0" fontId="51" fillId="0" borderId="0" xfId="0" applyFont="1"/>
    <xf numFmtId="0" fontId="0" fillId="0" borderId="7" xfId="0" applyBorder="1" applyAlignment="1">
      <alignment vertical="top" wrapText="1"/>
    </xf>
    <xf numFmtId="3" fontId="0" fillId="0" borderId="0" xfId="0" applyNumberFormat="1" applyAlignment="1">
      <alignment horizontal="left" vertical="top" wrapText="1"/>
    </xf>
    <xf numFmtId="0" fontId="0" fillId="26" borderId="0" xfId="0" applyFill="1" applyAlignment="1">
      <alignment horizontal="left" vertical="center"/>
    </xf>
    <xf numFmtId="0" fontId="12" fillId="19" borderId="0" xfId="0" applyFont="1" applyFill="1" applyAlignment="1">
      <alignment horizontal="left" vertical="center" wrapText="1"/>
    </xf>
    <xf numFmtId="0" fontId="0" fillId="26" borderId="0" xfId="0" applyFill="1" applyAlignment="1">
      <alignment horizontal="left" vertical="top"/>
    </xf>
    <xf numFmtId="0" fontId="0" fillId="26" borderId="0" xfId="0" applyFill="1" applyAlignment="1">
      <alignment horizontal="left" vertical="top" wrapText="1"/>
    </xf>
    <xf numFmtId="3" fontId="0" fillId="19" borderId="0" xfId="0" applyNumberFormat="1" applyFill="1" applyAlignment="1">
      <alignment vertical="top"/>
    </xf>
    <xf numFmtId="0" fontId="0" fillId="0" borderId="0" xfId="0" applyAlignment="1">
      <alignment horizontal="right" vertical="top" wrapText="1"/>
    </xf>
    <xf numFmtId="168" fontId="0" fillId="30" borderId="0" xfId="0" applyNumberFormat="1" applyFill="1"/>
    <xf numFmtId="0" fontId="0" fillId="0" borderId="6" xfId="0" applyBorder="1" applyAlignment="1">
      <alignment vertical="top" wrapText="1"/>
    </xf>
    <xf numFmtId="0" fontId="0" fillId="0" borderId="0" xfId="0" applyAlignment="1">
      <alignment horizontal="left" vertical="top" wrapText="1"/>
    </xf>
    <xf numFmtId="0" fontId="0" fillId="27" borderId="0" xfId="0" applyFill="1" applyAlignment="1">
      <alignment horizontal="left" vertical="center"/>
    </xf>
    <xf numFmtId="0" fontId="0" fillId="27" borderId="0" xfId="0" applyFill="1" applyAlignment="1">
      <alignment horizontal="left" vertical="center" wrapText="1"/>
    </xf>
    <xf numFmtId="3" fontId="0" fillId="4" borderId="0" xfId="0" applyNumberFormat="1" applyFill="1" applyAlignment="1">
      <alignment vertical="top"/>
    </xf>
    <xf numFmtId="3" fontId="0" fillId="0" borderId="0" xfId="1" applyNumberFormat="1" applyFont="1" applyAlignment="1" applyProtection="1">
      <alignment horizontal="right" vertical="top"/>
    </xf>
    <xf numFmtId="175" fontId="0" fillId="0" borderId="0" xfId="0" applyNumberFormat="1" applyAlignment="1">
      <alignment vertical="top"/>
    </xf>
    <xf numFmtId="0" fontId="0" fillId="28" borderId="0" xfId="0" applyFill="1" applyAlignment="1">
      <alignment horizontal="left" vertical="center" wrapText="1"/>
    </xf>
    <xf numFmtId="0" fontId="0" fillId="28" borderId="0" xfId="0" applyFill="1" applyAlignment="1">
      <alignment horizontal="left" vertical="top" wrapText="1"/>
    </xf>
    <xf numFmtId="0" fontId="21" fillId="0" borderId="6" xfId="0" applyFont="1" applyBorder="1"/>
    <xf numFmtId="3" fontId="0" fillId="0" borderId="7" xfId="0" applyNumberFormat="1" applyBorder="1" applyAlignment="1">
      <alignment vertical="top"/>
    </xf>
    <xf numFmtId="0" fontId="0" fillId="0" borderId="7" xfId="0" applyBorder="1"/>
    <xf numFmtId="0" fontId="0" fillId="0" borderId="6" xfId="0" applyBorder="1" applyAlignment="1">
      <alignment vertical="top"/>
    </xf>
    <xf numFmtId="0" fontId="2" fillId="10" borderId="0" xfId="0" applyFont="1" applyFill="1" applyAlignment="1">
      <alignment vertical="top" wrapText="1"/>
    </xf>
    <xf numFmtId="3" fontId="2" fillId="10" borderId="0" xfId="0" applyNumberFormat="1" applyFont="1" applyFill="1" applyAlignment="1">
      <alignment vertical="top"/>
    </xf>
    <xf numFmtId="0" fontId="2" fillId="10" borderId="0" xfId="0" applyFont="1" applyFill="1" applyAlignment="1">
      <alignment vertical="top"/>
    </xf>
    <xf numFmtId="0" fontId="0" fillId="0" borderId="7" xfId="0" applyBorder="1" applyAlignment="1">
      <alignment vertical="top"/>
    </xf>
    <xf numFmtId="3" fontId="0" fillId="0" borderId="0" xfId="0" applyNumberFormat="1" applyAlignment="1">
      <alignment vertical="top" wrapText="1"/>
    </xf>
    <xf numFmtId="0" fontId="0" fillId="0" borderId="7" xfId="0" quotePrefix="1" applyBorder="1"/>
    <xf numFmtId="0" fontId="32" fillId="0" borderId="0" xfId="0" applyFont="1" applyAlignment="1">
      <alignment vertical="top"/>
    </xf>
    <xf numFmtId="0" fontId="21" fillId="0" borderId="0" xfId="0" applyFont="1" applyAlignment="1">
      <alignment vertical="top" wrapText="1"/>
    </xf>
    <xf numFmtId="0" fontId="51" fillId="0" borderId="0" xfId="0" applyFont="1" applyAlignment="1">
      <alignment vertical="top"/>
    </xf>
    <xf numFmtId="164" fontId="32" fillId="0" borderId="0" xfId="1" applyNumberFormat="1" applyFont="1" applyProtection="1"/>
    <xf numFmtId="0" fontId="51" fillId="0" borderId="0" xfId="0" applyFont="1" applyAlignment="1">
      <alignment vertical="top" wrapText="1"/>
    </xf>
    <xf numFmtId="3" fontId="51" fillId="0" borderId="0" xfId="0" applyNumberFormat="1" applyFont="1" applyAlignment="1">
      <alignment vertical="top"/>
    </xf>
    <xf numFmtId="164" fontId="32" fillId="0" borderId="0" xfId="1" applyNumberFormat="1" applyFont="1" applyFill="1" applyAlignment="1" applyProtection="1">
      <alignment vertical="top"/>
    </xf>
    <xf numFmtId="0" fontId="21" fillId="0" borderId="0" xfId="0" applyFont="1" applyAlignment="1">
      <alignment vertical="top"/>
    </xf>
    <xf numFmtId="3" fontId="21" fillId="10" borderId="0" xfId="0" applyNumberFormat="1" applyFont="1" applyFill="1"/>
    <xf numFmtId="3" fontId="32" fillId="0" borderId="0" xfId="0" applyNumberFormat="1" applyFont="1" applyAlignment="1">
      <alignment vertical="top"/>
    </xf>
    <xf numFmtId="0" fontId="21" fillId="0" borderId="6" xfId="0" applyFont="1" applyBorder="1" applyAlignment="1">
      <alignment vertical="top"/>
    </xf>
    <xf numFmtId="9" fontId="0" fillId="0" borderId="0" xfId="1" applyFont="1" applyProtection="1"/>
    <xf numFmtId="0" fontId="14" fillId="0" borderId="0" xfId="0" applyFont="1" applyAlignment="1">
      <alignment vertical="top"/>
    </xf>
    <xf numFmtId="0" fontId="14" fillId="0" borderId="0" xfId="0" applyFont="1" applyAlignment="1">
      <alignment horizontal="right" vertical="top"/>
    </xf>
    <xf numFmtId="0" fontId="0" fillId="0" borderId="0" xfId="0" applyAlignment="1">
      <alignment horizontal="right" vertical="top"/>
    </xf>
    <xf numFmtId="0" fontId="0" fillId="19" borderId="0" xfId="0" applyFill="1" applyAlignment="1">
      <alignment vertical="top"/>
    </xf>
    <xf numFmtId="41" fontId="0" fillId="19" borderId="0" xfId="0" applyNumberFormat="1" applyFill="1" applyAlignment="1">
      <alignment vertical="top"/>
    </xf>
    <xf numFmtId="0" fontId="0" fillId="24" borderId="0" xfId="0" applyFill="1"/>
    <xf numFmtId="9" fontId="21" fillId="0" borderId="0" xfId="0" applyNumberFormat="1" applyFont="1"/>
    <xf numFmtId="3" fontId="21" fillId="0" borderId="0" xfId="0" applyNumberFormat="1" applyFont="1" applyAlignment="1">
      <alignment horizontal="right"/>
    </xf>
    <xf numFmtId="0" fontId="21" fillId="0" borderId="0" xfId="0" applyFont="1" applyAlignment="1">
      <alignment horizontal="right"/>
    </xf>
    <xf numFmtId="3" fontId="32" fillId="0" borderId="0" xfId="0" applyNumberFormat="1" applyFont="1"/>
    <xf numFmtId="3" fontId="0" fillId="19" borderId="0" xfId="0" applyNumberFormat="1" applyFill="1" applyAlignment="1">
      <alignment horizontal="right"/>
    </xf>
    <xf numFmtId="174" fontId="0" fillId="0" borderId="0" xfId="5" applyNumberFormat="1" applyFont="1" applyProtection="1"/>
    <xf numFmtId="3" fontId="0" fillId="19" borderId="6" xfId="0" applyNumberFormat="1" applyFill="1" applyBorder="1" applyAlignment="1">
      <alignment horizontal="right"/>
    </xf>
    <xf numFmtId="174" fontId="0" fillId="0" borderId="6" xfId="0" applyNumberFormat="1" applyBorder="1"/>
    <xf numFmtId="174" fontId="2" fillId="0" borderId="6" xfId="0" applyNumberFormat="1" applyFont="1" applyBorder="1"/>
    <xf numFmtId="3" fontId="2" fillId="24" borderId="0" xfId="0" applyNumberFormat="1" applyFont="1" applyFill="1"/>
    <xf numFmtId="0" fontId="2" fillId="7" borderId="0" xfId="0" applyFont="1" applyFill="1"/>
    <xf numFmtId="3" fontId="21" fillId="0" borderId="0" xfId="0" applyNumberFormat="1" applyFont="1" applyAlignment="1">
      <alignment vertical="top"/>
    </xf>
    <xf numFmtId="0" fontId="14" fillId="10" borderId="0" xfId="0" applyFont="1" applyFill="1" applyAlignment="1">
      <alignment vertical="top"/>
    </xf>
    <xf numFmtId="3" fontId="14" fillId="10" borderId="0" xfId="0" applyNumberFormat="1" applyFont="1" applyFill="1" applyAlignment="1">
      <alignment vertical="top"/>
    </xf>
    <xf numFmtId="3" fontId="14" fillId="0" borderId="0" xfId="0" applyNumberFormat="1" applyFont="1"/>
    <xf numFmtId="0" fontId="49" fillId="10" borderId="0" xfId="0" applyFont="1" applyFill="1" applyAlignment="1">
      <alignment vertical="top" wrapText="1"/>
    </xf>
    <xf numFmtId="3" fontId="0" fillId="10" borderId="0" xfId="0" applyNumberFormat="1" applyFill="1" applyAlignment="1">
      <alignment vertical="top"/>
    </xf>
    <xf numFmtId="0" fontId="0" fillId="10" borderId="0" xfId="0" applyFill="1" applyAlignment="1">
      <alignment vertical="top" wrapText="1"/>
    </xf>
    <xf numFmtId="0" fontId="0" fillId="10" borderId="0" xfId="0" applyFill="1" applyAlignment="1">
      <alignment vertical="top"/>
    </xf>
    <xf numFmtId="3" fontId="14" fillId="0" borderId="0" xfId="0" applyNumberFormat="1" applyFont="1" applyAlignment="1">
      <alignment vertical="top"/>
    </xf>
    <xf numFmtId="41" fontId="14" fillId="24" borderId="0" xfId="0" applyNumberFormat="1" applyFont="1" applyFill="1" applyAlignment="1">
      <alignment vertical="top"/>
    </xf>
    <xf numFmtId="0" fontId="14" fillId="29" borderId="0" xfId="0" applyFont="1" applyFill="1"/>
    <xf numFmtId="3" fontId="14" fillId="29" borderId="0" xfId="0" applyNumberFormat="1" applyFont="1" applyFill="1"/>
    <xf numFmtId="9" fontId="0" fillId="4" borderId="0" xfId="1" applyFont="1" applyFill="1" applyProtection="1"/>
    <xf numFmtId="9" fontId="0" fillId="0" borderId="0" xfId="1" applyFont="1" applyFill="1" applyProtection="1"/>
    <xf numFmtId="0" fontId="0" fillId="19" borderId="0" xfId="0" applyFill="1" applyAlignment="1">
      <alignment horizontal="right"/>
    </xf>
    <xf numFmtId="174" fontId="0" fillId="0" borderId="0" xfId="5" applyNumberFormat="1" applyFont="1" applyFill="1" applyProtection="1"/>
    <xf numFmtId="9" fontId="0" fillId="19" borderId="0" xfId="1" applyFont="1" applyFill="1" applyProtection="1"/>
    <xf numFmtId="9" fontId="29" fillId="0" borderId="0" xfId="0" applyNumberFormat="1" applyFont="1"/>
    <xf numFmtId="3" fontId="0" fillId="0" borderId="0" xfId="1" applyNumberFormat="1" applyFont="1" applyProtection="1"/>
    <xf numFmtId="41" fontId="0" fillId="0" borderId="0" xfId="0" applyNumberFormat="1" applyAlignment="1" applyProtection="1">
      <alignment vertical="top"/>
      <protection locked="0"/>
    </xf>
    <xf numFmtId="41" fontId="0" fillId="0" borderId="6" xfId="0" applyNumberFormat="1" applyBorder="1" applyAlignment="1" applyProtection="1">
      <alignment vertical="top"/>
      <protection locked="0"/>
    </xf>
    <xf numFmtId="41" fontId="0" fillId="0" borderId="7" xfId="0" applyNumberFormat="1" applyBorder="1" applyAlignment="1" applyProtection="1">
      <alignment vertical="top"/>
      <protection locked="0"/>
    </xf>
    <xf numFmtId="41" fontId="0" fillId="0" borderId="0" xfId="0" applyNumberFormat="1" applyAlignment="1" applyProtection="1">
      <alignment vertical="top" wrapText="1"/>
      <protection locked="0"/>
    </xf>
    <xf numFmtId="1" fontId="0" fillId="7" borderId="23" xfId="0" applyNumberFormat="1" applyFill="1" applyBorder="1" applyAlignment="1" applyProtection="1">
      <alignment horizontal="right"/>
      <protection locked="0"/>
    </xf>
    <xf numFmtId="0" fontId="0" fillId="6" borderId="0" xfId="0" applyFill="1" applyAlignment="1">
      <alignment horizontal="left" vertical="top" wrapText="1"/>
    </xf>
    <xf numFmtId="0" fontId="21" fillId="0" borderId="0" xfId="0" applyFont="1" applyAlignment="1">
      <alignment horizontal="left" wrapText="1"/>
    </xf>
    <xf numFmtId="0" fontId="0" fillId="0" borderId="7" xfId="0" applyBorder="1" applyAlignment="1">
      <alignment vertical="top" wrapText="1"/>
    </xf>
    <xf numFmtId="0" fontId="0" fillId="0" borderId="0" xfId="0" applyAlignment="1">
      <alignment vertical="top" wrapText="1"/>
    </xf>
    <xf numFmtId="0" fontId="0" fillId="0" borderId="6" xfId="0" applyBorder="1" applyAlignment="1">
      <alignment vertical="top" wrapText="1"/>
    </xf>
    <xf numFmtId="3" fontId="0" fillId="0" borderId="0" xfId="0" applyNumberFormat="1" applyAlignment="1">
      <alignment vertical="top"/>
    </xf>
    <xf numFmtId="3" fontId="0" fillId="0" borderId="6" xfId="0" applyNumberFormat="1" applyBorder="1" applyAlignment="1">
      <alignment vertical="top"/>
    </xf>
    <xf numFmtId="0" fontId="23" fillId="0" borderId="4" xfId="0" applyFont="1" applyBorder="1" applyAlignment="1">
      <alignment horizontal="left" vertical="center" wrapText="1" readingOrder="1"/>
    </xf>
    <xf numFmtId="0" fontId="23" fillId="0" borderId="5" xfId="0" applyFont="1" applyBorder="1" applyAlignment="1">
      <alignment horizontal="left" vertical="center" wrapText="1" readingOrder="1"/>
    </xf>
    <xf numFmtId="0" fontId="0" fillId="0" borderId="0" xfId="0" applyAlignment="1">
      <alignment wrapText="1"/>
    </xf>
  </cellXfs>
  <cellStyles count="6">
    <cellStyle name="Komma" xfId="5" builtinId="3"/>
    <cellStyle name="Komma 10 2" xfId="4" xr:uid="{E3C1766B-678B-4264-B0E4-E658B8A7A0A2}"/>
    <cellStyle name="Normal 2" xfId="2" xr:uid="{452E2D6A-DC96-48BD-9A20-38BFEB7B7386}"/>
    <cellStyle name="Procent" xfId="1" builtinId="5"/>
    <cellStyle name="Standaard" xfId="0" builtinId="0"/>
    <cellStyle name="Standaard 2" xfId="3" xr:uid="{02D3AED7-EC6C-496F-BF1A-5B36E94E302D}"/>
  </cellStyles>
  <dxfs count="20">
    <dxf>
      <font>
        <color rgb="FFFF0000"/>
      </font>
    </dxf>
    <dxf>
      <font>
        <color rgb="FFFF0000"/>
      </font>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s>
  <tableStyles count="0" defaultTableStyle="TableStyleMedium2" defaultPivotStyle="PivotStyleLight16"/>
  <colors>
    <mruColors>
      <color rgb="FFEDEDF7"/>
      <color rgb="FFE0EED6"/>
      <color rgb="FFC9C9E9"/>
      <color rgb="FFB3B3DF"/>
      <color rgb="FFEFF6FB"/>
      <color rgb="FFDCE5F4"/>
      <color rgb="FFD6D6EE"/>
      <color rgb="FF9494D4"/>
      <color rgb="FFFFF5D9"/>
      <color rgb="FF3D3D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2.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microsoft.com/office/2017/10/relationships/person" Target="persons/perso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10.png"/></Relationships>
</file>

<file path=xl/drawings/_rels/drawing4.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image" Target="../media/image12.png"/><Relationship Id="rId1" Type="http://schemas.openxmlformats.org/officeDocument/2006/relationships/image" Target="../media/image1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3.png"/></Relationships>
</file>

<file path=xl/drawings/_rels/drawing6.xml.rels><?xml version="1.0" encoding="UTF-8" standalone="yes"?>
<Relationships xmlns="http://schemas.openxmlformats.org/package/2006/relationships"><Relationship Id="rId3" Type="http://schemas.openxmlformats.org/officeDocument/2006/relationships/image" Target="../media/image16.png"/><Relationship Id="rId7" Type="http://schemas.openxmlformats.org/officeDocument/2006/relationships/image" Target="../media/image20.png"/><Relationship Id="rId2" Type="http://schemas.openxmlformats.org/officeDocument/2006/relationships/image" Target="../media/image15.emf"/><Relationship Id="rId1" Type="http://schemas.openxmlformats.org/officeDocument/2006/relationships/image" Target="../media/image14.png"/><Relationship Id="rId6" Type="http://schemas.openxmlformats.org/officeDocument/2006/relationships/image" Target="../media/image19.png"/><Relationship Id="rId5" Type="http://schemas.openxmlformats.org/officeDocument/2006/relationships/image" Target="../media/image18.png"/><Relationship Id="rId4" Type="http://schemas.openxmlformats.org/officeDocument/2006/relationships/image" Target="../media/image17.png"/></Relationships>
</file>

<file path=xl/drawings/_rels/drawing7.xml.rels><?xml version="1.0" encoding="UTF-8" standalone="yes"?>
<Relationships xmlns="http://schemas.openxmlformats.org/package/2006/relationships"><Relationship Id="rId3" Type="http://schemas.openxmlformats.org/officeDocument/2006/relationships/image" Target="../media/image23.png"/><Relationship Id="rId2" Type="http://schemas.openxmlformats.org/officeDocument/2006/relationships/image" Target="../media/image22.png"/><Relationship Id="rId1" Type="http://schemas.openxmlformats.org/officeDocument/2006/relationships/image" Target="../media/image21.png"/><Relationship Id="rId5" Type="http://schemas.openxmlformats.org/officeDocument/2006/relationships/image" Target="../media/image25.svg"/><Relationship Id="rId4" Type="http://schemas.openxmlformats.org/officeDocument/2006/relationships/image" Target="../media/image24.png"/></Relationships>
</file>

<file path=xl/drawings/_rels/drawing8.xml.rels><?xml version="1.0" encoding="UTF-8" standalone="yes"?>
<Relationships xmlns="http://schemas.openxmlformats.org/package/2006/relationships"><Relationship Id="rId2" Type="http://schemas.openxmlformats.org/officeDocument/2006/relationships/image" Target="../media/image27.svg"/><Relationship Id="rId1" Type="http://schemas.openxmlformats.org/officeDocument/2006/relationships/image" Target="../media/image26.png"/></Relationships>
</file>

<file path=xl/drawings/_rels/drawing9.xml.rels><?xml version="1.0" encoding="UTF-8" standalone="yes"?>
<Relationships xmlns="http://schemas.openxmlformats.org/package/2006/relationships"><Relationship Id="rId3" Type="http://schemas.openxmlformats.org/officeDocument/2006/relationships/image" Target="../media/image30.png"/><Relationship Id="rId2" Type="http://schemas.openxmlformats.org/officeDocument/2006/relationships/image" Target="../media/image29.svg"/><Relationship Id="rId1" Type="http://schemas.openxmlformats.org/officeDocument/2006/relationships/image" Target="../media/image28.png"/><Relationship Id="rId4" Type="http://schemas.openxmlformats.org/officeDocument/2006/relationships/image" Target="../media/image31.svg"/></Relationships>
</file>

<file path=xl/drawings/drawing1.xml><?xml version="1.0" encoding="utf-8"?>
<xdr:wsDr xmlns:xdr="http://schemas.openxmlformats.org/drawingml/2006/spreadsheetDrawing" xmlns:a="http://schemas.openxmlformats.org/drawingml/2006/main">
  <xdr:twoCellAnchor editAs="oneCell">
    <xdr:from>
      <xdr:col>13</xdr:col>
      <xdr:colOff>137160</xdr:colOff>
      <xdr:row>14</xdr:row>
      <xdr:rowOff>1270</xdr:rowOff>
    </xdr:from>
    <xdr:to>
      <xdr:col>20</xdr:col>
      <xdr:colOff>518097</xdr:colOff>
      <xdr:row>19</xdr:row>
      <xdr:rowOff>128623</xdr:rowOff>
    </xdr:to>
    <xdr:pic>
      <xdr:nvPicPr>
        <xdr:cNvPr id="2" name="Afbeelding 1">
          <a:extLst>
            <a:ext uri="{FF2B5EF4-FFF2-40B4-BE49-F238E27FC236}">
              <a16:creationId xmlns:a16="http://schemas.microsoft.com/office/drawing/2014/main" id="{C6C008F7-9B21-4FA0-82E2-AEB3E9AE2949}"/>
            </a:ext>
          </a:extLst>
        </xdr:cNvPr>
        <xdr:cNvPicPr>
          <a:picLocks noChangeAspect="1"/>
        </xdr:cNvPicPr>
      </xdr:nvPicPr>
      <xdr:blipFill>
        <a:blip xmlns:r="http://schemas.openxmlformats.org/officeDocument/2006/relationships" r:embed="rId1"/>
        <a:stretch>
          <a:fillRect/>
        </a:stretch>
      </xdr:blipFill>
      <xdr:spPr>
        <a:xfrm>
          <a:off x="12108180" y="2934970"/>
          <a:ext cx="4657027" cy="1060803"/>
        </a:xfrm>
        <a:prstGeom prst="rect">
          <a:avLst/>
        </a:prstGeom>
      </xdr:spPr>
    </xdr:pic>
    <xdr:clientData/>
  </xdr:twoCellAnchor>
  <xdr:twoCellAnchor editAs="oneCell">
    <xdr:from>
      <xdr:col>15</xdr:col>
      <xdr:colOff>144780</xdr:colOff>
      <xdr:row>0</xdr:row>
      <xdr:rowOff>105410</xdr:rowOff>
    </xdr:from>
    <xdr:to>
      <xdr:col>21</xdr:col>
      <xdr:colOff>112455</xdr:colOff>
      <xdr:row>5</xdr:row>
      <xdr:rowOff>78609</xdr:rowOff>
    </xdr:to>
    <xdr:pic>
      <xdr:nvPicPr>
        <xdr:cNvPr id="4" name="Afbeelding 3">
          <a:extLst>
            <a:ext uri="{FF2B5EF4-FFF2-40B4-BE49-F238E27FC236}">
              <a16:creationId xmlns:a16="http://schemas.microsoft.com/office/drawing/2014/main" id="{572A9643-50D7-4C2E-91F3-92E1EB7FB726}"/>
            </a:ext>
          </a:extLst>
        </xdr:cNvPr>
        <xdr:cNvPicPr>
          <a:picLocks noChangeAspect="1"/>
        </xdr:cNvPicPr>
      </xdr:nvPicPr>
      <xdr:blipFill>
        <a:blip xmlns:r="http://schemas.openxmlformats.org/officeDocument/2006/relationships" r:embed="rId2"/>
        <a:stretch>
          <a:fillRect/>
        </a:stretch>
      </xdr:blipFill>
      <xdr:spPr>
        <a:xfrm>
          <a:off x="13335000" y="105410"/>
          <a:ext cx="3625275" cy="887599"/>
        </a:xfrm>
        <a:prstGeom prst="rect">
          <a:avLst/>
        </a:prstGeom>
      </xdr:spPr>
    </xdr:pic>
    <xdr:clientData/>
  </xdr:twoCellAnchor>
  <xdr:twoCellAnchor editAs="oneCell">
    <xdr:from>
      <xdr:col>7</xdr:col>
      <xdr:colOff>885190</xdr:colOff>
      <xdr:row>21</xdr:row>
      <xdr:rowOff>55880</xdr:rowOff>
    </xdr:from>
    <xdr:to>
      <xdr:col>15</xdr:col>
      <xdr:colOff>225814</xdr:colOff>
      <xdr:row>25</xdr:row>
      <xdr:rowOff>99059</xdr:rowOff>
    </xdr:to>
    <xdr:pic>
      <xdr:nvPicPr>
        <xdr:cNvPr id="5" name="Afbeelding 4">
          <a:extLst>
            <a:ext uri="{FF2B5EF4-FFF2-40B4-BE49-F238E27FC236}">
              <a16:creationId xmlns:a16="http://schemas.microsoft.com/office/drawing/2014/main" id="{200FB602-3269-4BB9-BD43-D1402689E674}"/>
            </a:ext>
          </a:extLst>
        </xdr:cNvPr>
        <xdr:cNvPicPr>
          <a:picLocks noChangeAspect="1"/>
        </xdr:cNvPicPr>
      </xdr:nvPicPr>
      <xdr:blipFill>
        <a:blip xmlns:r="http://schemas.openxmlformats.org/officeDocument/2006/relationships" r:embed="rId3"/>
        <a:stretch>
          <a:fillRect/>
        </a:stretch>
      </xdr:blipFill>
      <xdr:spPr>
        <a:xfrm>
          <a:off x="7750810" y="4269740"/>
          <a:ext cx="5665224" cy="75945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165102</xdr:colOff>
      <xdr:row>0</xdr:row>
      <xdr:rowOff>36831</xdr:rowOff>
    </xdr:from>
    <xdr:to>
      <xdr:col>0</xdr:col>
      <xdr:colOff>1527176</xdr:colOff>
      <xdr:row>3</xdr:row>
      <xdr:rowOff>35147</xdr:rowOff>
    </xdr:to>
    <xdr:pic>
      <xdr:nvPicPr>
        <xdr:cNvPr id="4" name="Afbeelding 3">
          <a:extLst>
            <a:ext uri="{FF2B5EF4-FFF2-40B4-BE49-F238E27FC236}">
              <a16:creationId xmlns:a16="http://schemas.microsoft.com/office/drawing/2014/main" id="{729A9C49-4123-41A6-9EBD-978D68CB51E3}"/>
            </a:ext>
          </a:extLst>
        </xdr:cNvPr>
        <xdr:cNvPicPr>
          <a:picLocks noChangeAspect="1"/>
        </xdr:cNvPicPr>
      </xdr:nvPicPr>
      <xdr:blipFill>
        <a:blip xmlns:r="http://schemas.openxmlformats.org/officeDocument/2006/relationships" r:embed="rId1"/>
        <a:stretch>
          <a:fillRect/>
        </a:stretch>
      </xdr:blipFill>
      <xdr:spPr>
        <a:xfrm>
          <a:off x="165102" y="36831"/>
          <a:ext cx="1368424" cy="533621"/>
        </a:xfrm>
        <a:prstGeom prst="rect">
          <a:avLst/>
        </a:prstGeom>
      </xdr:spPr>
    </xdr:pic>
    <xdr:clientData/>
  </xdr:twoCellAnchor>
  <xdr:oneCellAnchor>
    <xdr:from>
      <xdr:col>32</xdr:col>
      <xdr:colOff>0</xdr:colOff>
      <xdr:row>6</xdr:row>
      <xdr:rowOff>0</xdr:rowOff>
    </xdr:from>
    <xdr:ext cx="304800" cy="304800"/>
    <xdr:sp macro="" textlink="">
      <xdr:nvSpPr>
        <xdr:cNvPr id="18" name="AutoShape 5" descr="Logo gemeente geldrop Mierlo">
          <a:extLst>
            <a:ext uri="{FF2B5EF4-FFF2-40B4-BE49-F238E27FC236}">
              <a16:creationId xmlns:a16="http://schemas.microsoft.com/office/drawing/2014/main" id="{5779016A-0CBF-439D-9C4F-324A1BA0B910}"/>
            </a:ext>
          </a:extLst>
        </xdr:cNvPr>
        <xdr:cNvSpPr>
          <a:spLocks noChangeAspect="1" noChangeArrowheads="1"/>
        </xdr:cNvSpPr>
      </xdr:nvSpPr>
      <xdr:spPr bwMode="auto">
        <a:xfrm>
          <a:off x="1238250" y="1803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26</xdr:col>
      <xdr:colOff>0</xdr:colOff>
      <xdr:row>13</xdr:row>
      <xdr:rowOff>0</xdr:rowOff>
    </xdr:from>
    <xdr:ext cx="304800" cy="320674"/>
    <xdr:sp macro="" textlink="">
      <xdr:nvSpPr>
        <xdr:cNvPr id="10" name="AutoShape 7" descr="Afbeelding van visuele zoekopdracht">
          <a:extLst>
            <a:ext uri="{FF2B5EF4-FFF2-40B4-BE49-F238E27FC236}">
              <a16:creationId xmlns:a16="http://schemas.microsoft.com/office/drawing/2014/main" id="{3D6854EC-C6E4-49FC-A8D0-D232A6018FC2}"/>
            </a:ext>
          </a:extLst>
        </xdr:cNvPr>
        <xdr:cNvSpPr>
          <a:spLocks noChangeAspect="1" noChangeArrowheads="1"/>
        </xdr:cNvSpPr>
      </xdr:nvSpPr>
      <xdr:spPr bwMode="auto">
        <a:xfrm>
          <a:off x="1914525" y="2714625"/>
          <a:ext cx="304800" cy="32067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177800</xdr:colOff>
      <xdr:row>49</xdr:row>
      <xdr:rowOff>143933</xdr:rowOff>
    </xdr:from>
    <xdr:to>
      <xdr:col>5</xdr:col>
      <xdr:colOff>574463</xdr:colOff>
      <xdr:row>55</xdr:row>
      <xdr:rowOff>110748</xdr:rowOff>
    </xdr:to>
    <xdr:pic>
      <xdr:nvPicPr>
        <xdr:cNvPr id="2" name="Afbeelding 1">
          <a:extLst>
            <a:ext uri="{FF2B5EF4-FFF2-40B4-BE49-F238E27FC236}">
              <a16:creationId xmlns:a16="http://schemas.microsoft.com/office/drawing/2014/main" id="{1335E0F1-D26B-404F-B957-B889523D6FC4}"/>
            </a:ext>
          </a:extLst>
        </xdr:cNvPr>
        <xdr:cNvPicPr>
          <a:picLocks noChangeAspect="1"/>
        </xdr:cNvPicPr>
      </xdr:nvPicPr>
      <xdr:blipFill>
        <a:blip xmlns:r="http://schemas.openxmlformats.org/officeDocument/2006/relationships" r:embed="rId2"/>
        <a:stretch>
          <a:fillRect/>
        </a:stretch>
      </xdr:blipFill>
      <xdr:spPr>
        <a:xfrm>
          <a:off x="4157133" y="9296400"/>
          <a:ext cx="2446867" cy="1071715"/>
        </a:xfrm>
        <a:prstGeom prst="rect">
          <a:avLst/>
        </a:prstGeom>
      </xdr:spPr>
    </xdr:pic>
    <xdr:clientData/>
  </xdr:twoCellAnchor>
  <xdr:twoCellAnchor editAs="oneCell">
    <xdr:from>
      <xdr:col>8</xdr:col>
      <xdr:colOff>16934</xdr:colOff>
      <xdr:row>53</xdr:row>
      <xdr:rowOff>135465</xdr:rowOff>
    </xdr:from>
    <xdr:to>
      <xdr:col>9</xdr:col>
      <xdr:colOff>62655</xdr:colOff>
      <xdr:row>59</xdr:row>
      <xdr:rowOff>73286</xdr:rowOff>
    </xdr:to>
    <xdr:pic>
      <xdr:nvPicPr>
        <xdr:cNvPr id="7" name="Afbeelding 6">
          <a:extLst>
            <a:ext uri="{FF2B5EF4-FFF2-40B4-BE49-F238E27FC236}">
              <a16:creationId xmlns:a16="http://schemas.microsoft.com/office/drawing/2014/main" id="{ABB52E28-CEC3-404E-88B7-2D49EACBCF76}"/>
            </a:ext>
          </a:extLst>
        </xdr:cNvPr>
        <xdr:cNvPicPr>
          <a:picLocks noChangeAspect="1"/>
        </xdr:cNvPicPr>
      </xdr:nvPicPr>
      <xdr:blipFill>
        <a:blip xmlns:r="http://schemas.openxmlformats.org/officeDocument/2006/relationships" r:embed="rId3"/>
        <a:stretch>
          <a:fillRect/>
        </a:stretch>
      </xdr:blipFill>
      <xdr:spPr>
        <a:xfrm>
          <a:off x="8466667" y="10032998"/>
          <a:ext cx="2353734" cy="1054151"/>
        </a:xfrm>
        <a:prstGeom prst="rect">
          <a:avLst/>
        </a:prstGeom>
      </xdr:spPr>
    </xdr:pic>
    <xdr:clientData/>
  </xdr:twoCellAnchor>
  <xdr:twoCellAnchor editAs="oneCell">
    <xdr:from>
      <xdr:col>9</xdr:col>
      <xdr:colOff>558800</xdr:colOff>
      <xdr:row>53</xdr:row>
      <xdr:rowOff>177799</xdr:rowOff>
    </xdr:from>
    <xdr:to>
      <xdr:col>12</xdr:col>
      <xdr:colOff>40287</xdr:colOff>
      <xdr:row>59</xdr:row>
      <xdr:rowOff>36818</xdr:rowOff>
    </xdr:to>
    <xdr:pic>
      <xdr:nvPicPr>
        <xdr:cNvPr id="12" name="Afbeelding 11">
          <a:extLst>
            <a:ext uri="{FF2B5EF4-FFF2-40B4-BE49-F238E27FC236}">
              <a16:creationId xmlns:a16="http://schemas.microsoft.com/office/drawing/2014/main" id="{03737E6E-028B-45A8-BDAF-E692C986F5CF}"/>
            </a:ext>
          </a:extLst>
        </xdr:cNvPr>
        <xdr:cNvPicPr>
          <a:picLocks noChangeAspect="1"/>
        </xdr:cNvPicPr>
      </xdr:nvPicPr>
      <xdr:blipFill>
        <a:blip xmlns:r="http://schemas.openxmlformats.org/officeDocument/2006/relationships" r:embed="rId4"/>
        <a:stretch>
          <a:fillRect/>
        </a:stretch>
      </xdr:blipFill>
      <xdr:spPr>
        <a:xfrm>
          <a:off x="11065933" y="10075332"/>
          <a:ext cx="2794071" cy="976619"/>
        </a:xfrm>
        <a:prstGeom prst="rect">
          <a:avLst/>
        </a:prstGeom>
      </xdr:spPr>
    </xdr:pic>
    <xdr:clientData/>
  </xdr:twoCellAnchor>
  <xdr:twoCellAnchor editAs="oneCell">
    <xdr:from>
      <xdr:col>13</xdr:col>
      <xdr:colOff>8467</xdr:colOff>
      <xdr:row>56</xdr:row>
      <xdr:rowOff>127000</xdr:rowOff>
    </xdr:from>
    <xdr:to>
      <xdr:col>16</xdr:col>
      <xdr:colOff>187537</xdr:colOff>
      <xdr:row>59</xdr:row>
      <xdr:rowOff>517</xdr:rowOff>
    </xdr:to>
    <xdr:pic>
      <xdr:nvPicPr>
        <xdr:cNvPr id="13" name="Afbeelding 12">
          <a:extLst>
            <a:ext uri="{FF2B5EF4-FFF2-40B4-BE49-F238E27FC236}">
              <a16:creationId xmlns:a16="http://schemas.microsoft.com/office/drawing/2014/main" id="{57A11499-B074-4D13-8333-F20D5A714BAF}"/>
            </a:ext>
          </a:extLst>
        </xdr:cNvPr>
        <xdr:cNvPicPr>
          <a:picLocks noChangeAspect="1"/>
        </xdr:cNvPicPr>
      </xdr:nvPicPr>
      <xdr:blipFill>
        <a:blip xmlns:r="http://schemas.openxmlformats.org/officeDocument/2006/relationships" r:embed="rId5"/>
        <a:stretch>
          <a:fillRect/>
        </a:stretch>
      </xdr:blipFill>
      <xdr:spPr>
        <a:xfrm>
          <a:off x="14875934" y="10583333"/>
          <a:ext cx="3420533" cy="424697"/>
        </a:xfrm>
        <a:prstGeom prst="rect">
          <a:avLst/>
        </a:prstGeom>
      </xdr:spPr>
    </xdr:pic>
    <xdr:clientData/>
  </xdr:twoCellAnchor>
  <xdr:twoCellAnchor editAs="oneCell">
    <xdr:from>
      <xdr:col>21</xdr:col>
      <xdr:colOff>440267</xdr:colOff>
      <xdr:row>54</xdr:row>
      <xdr:rowOff>72863</xdr:rowOff>
    </xdr:from>
    <xdr:to>
      <xdr:col>24</xdr:col>
      <xdr:colOff>304800</xdr:colOff>
      <xdr:row>60</xdr:row>
      <xdr:rowOff>866</xdr:rowOff>
    </xdr:to>
    <xdr:pic>
      <xdr:nvPicPr>
        <xdr:cNvPr id="16" name="Afbeelding 15">
          <a:extLst>
            <a:ext uri="{FF2B5EF4-FFF2-40B4-BE49-F238E27FC236}">
              <a16:creationId xmlns:a16="http://schemas.microsoft.com/office/drawing/2014/main" id="{1A6BFB49-C2BE-4C45-AE4E-B5808BB8424C}"/>
            </a:ext>
          </a:extLst>
        </xdr:cNvPr>
        <xdr:cNvPicPr>
          <a:picLocks noChangeAspect="1"/>
        </xdr:cNvPicPr>
      </xdr:nvPicPr>
      <xdr:blipFill>
        <a:blip xmlns:r="http://schemas.openxmlformats.org/officeDocument/2006/relationships" r:embed="rId6"/>
        <a:stretch>
          <a:fillRect/>
        </a:stretch>
      </xdr:blipFill>
      <xdr:spPr>
        <a:xfrm>
          <a:off x="23918334" y="10156663"/>
          <a:ext cx="2760133" cy="104560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5397</xdr:colOff>
      <xdr:row>0</xdr:row>
      <xdr:rowOff>68898</xdr:rowOff>
    </xdr:from>
    <xdr:to>
      <xdr:col>1</xdr:col>
      <xdr:colOff>1382196</xdr:colOff>
      <xdr:row>3</xdr:row>
      <xdr:rowOff>39799</xdr:rowOff>
    </xdr:to>
    <xdr:pic>
      <xdr:nvPicPr>
        <xdr:cNvPr id="3" name="Afbeelding 2">
          <a:extLst>
            <a:ext uri="{FF2B5EF4-FFF2-40B4-BE49-F238E27FC236}">
              <a16:creationId xmlns:a16="http://schemas.microsoft.com/office/drawing/2014/main" id="{3B461E44-95AB-415B-9053-17DA21FF7494}"/>
            </a:ext>
          </a:extLst>
        </xdr:cNvPr>
        <xdr:cNvPicPr>
          <a:picLocks noChangeAspect="1"/>
        </xdr:cNvPicPr>
      </xdr:nvPicPr>
      <xdr:blipFill>
        <a:blip xmlns:r="http://schemas.openxmlformats.org/officeDocument/2006/relationships" r:embed="rId1"/>
        <a:stretch>
          <a:fillRect/>
        </a:stretch>
      </xdr:blipFill>
      <xdr:spPr>
        <a:xfrm>
          <a:off x="346710" y="68898"/>
          <a:ext cx="1381879" cy="56367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21</xdr:col>
      <xdr:colOff>289278</xdr:colOff>
      <xdr:row>3</xdr:row>
      <xdr:rowOff>84666</xdr:rowOff>
    </xdr:from>
    <xdr:to>
      <xdr:col>28</xdr:col>
      <xdr:colOff>41487</xdr:colOff>
      <xdr:row>18</xdr:row>
      <xdr:rowOff>149578</xdr:rowOff>
    </xdr:to>
    <xdr:pic>
      <xdr:nvPicPr>
        <xdr:cNvPr id="2" name="Afbeelding 1">
          <a:extLst>
            <a:ext uri="{FF2B5EF4-FFF2-40B4-BE49-F238E27FC236}">
              <a16:creationId xmlns:a16="http://schemas.microsoft.com/office/drawing/2014/main" id="{505FAB95-5762-4C15-A0D1-323961554F93}"/>
            </a:ext>
          </a:extLst>
        </xdr:cNvPr>
        <xdr:cNvPicPr>
          <a:picLocks noChangeAspect="1"/>
        </xdr:cNvPicPr>
      </xdr:nvPicPr>
      <xdr:blipFill>
        <a:blip xmlns:r="http://schemas.openxmlformats.org/officeDocument/2006/relationships" r:embed="rId1"/>
        <a:stretch>
          <a:fillRect/>
        </a:stretch>
      </xdr:blipFill>
      <xdr:spPr>
        <a:xfrm>
          <a:off x="13116278" y="465666"/>
          <a:ext cx="4006003" cy="3564609"/>
        </a:xfrm>
        <a:prstGeom prst="rect">
          <a:avLst/>
        </a:prstGeom>
      </xdr:spPr>
    </xdr:pic>
    <xdr:clientData/>
  </xdr:twoCellAnchor>
  <xdr:twoCellAnchor editAs="oneCell">
    <xdr:from>
      <xdr:col>21</xdr:col>
      <xdr:colOff>552133</xdr:colOff>
      <xdr:row>31</xdr:row>
      <xdr:rowOff>19367</xdr:rowOff>
    </xdr:from>
    <xdr:to>
      <xdr:col>34</xdr:col>
      <xdr:colOff>307562</xdr:colOff>
      <xdr:row>47</xdr:row>
      <xdr:rowOff>2598</xdr:rowOff>
    </xdr:to>
    <xdr:pic>
      <xdr:nvPicPr>
        <xdr:cNvPr id="4" name="Afbeelding 3">
          <a:extLst>
            <a:ext uri="{FF2B5EF4-FFF2-40B4-BE49-F238E27FC236}">
              <a16:creationId xmlns:a16="http://schemas.microsoft.com/office/drawing/2014/main" id="{3C5BE482-537D-4A2D-B4C7-864F076023B7}"/>
            </a:ext>
          </a:extLst>
        </xdr:cNvPr>
        <xdr:cNvPicPr>
          <a:picLocks noChangeAspect="1"/>
        </xdr:cNvPicPr>
      </xdr:nvPicPr>
      <xdr:blipFill>
        <a:blip xmlns:r="http://schemas.openxmlformats.org/officeDocument/2006/relationships" r:embed="rId2"/>
        <a:stretch>
          <a:fillRect/>
        </a:stretch>
      </xdr:blipFill>
      <xdr:spPr>
        <a:xfrm>
          <a:off x="12553633" y="6059805"/>
          <a:ext cx="7713567" cy="2905501"/>
        </a:xfrm>
        <a:prstGeom prst="rect">
          <a:avLst/>
        </a:prstGeom>
      </xdr:spPr>
    </xdr:pic>
    <xdr:clientData/>
  </xdr:twoCellAnchor>
  <xdr:twoCellAnchor editAs="oneCell">
    <xdr:from>
      <xdr:col>1</xdr:col>
      <xdr:colOff>12064</xdr:colOff>
      <xdr:row>0</xdr:row>
      <xdr:rowOff>54293</xdr:rowOff>
    </xdr:from>
    <xdr:to>
      <xdr:col>1</xdr:col>
      <xdr:colOff>1406008</xdr:colOff>
      <xdr:row>3</xdr:row>
      <xdr:rowOff>41704</xdr:rowOff>
    </xdr:to>
    <xdr:pic>
      <xdr:nvPicPr>
        <xdr:cNvPr id="5" name="Afbeelding 4">
          <a:extLst>
            <a:ext uri="{FF2B5EF4-FFF2-40B4-BE49-F238E27FC236}">
              <a16:creationId xmlns:a16="http://schemas.microsoft.com/office/drawing/2014/main" id="{1F91D09E-7E1C-45D6-9F32-574D7F9B2FA1}"/>
            </a:ext>
          </a:extLst>
        </xdr:cNvPr>
        <xdr:cNvPicPr>
          <a:picLocks noChangeAspect="1"/>
        </xdr:cNvPicPr>
      </xdr:nvPicPr>
      <xdr:blipFill>
        <a:blip xmlns:r="http://schemas.openxmlformats.org/officeDocument/2006/relationships" r:embed="rId3"/>
        <a:stretch>
          <a:fillRect/>
        </a:stretch>
      </xdr:blipFill>
      <xdr:spPr>
        <a:xfrm>
          <a:off x="623252" y="54293"/>
          <a:ext cx="1379974" cy="59796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22</xdr:col>
      <xdr:colOff>585117</xdr:colOff>
      <xdr:row>1</xdr:row>
      <xdr:rowOff>132221</xdr:rowOff>
    </xdr:from>
    <xdr:to>
      <xdr:col>34</xdr:col>
      <xdr:colOff>111468</xdr:colOff>
      <xdr:row>11</xdr:row>
      <xdr:rowOff>156023</xdr:rowOff>
    </xdr:to>
    <xdr:pic>
      <xdr:nvPicPr>
        <xdr:cNvPr id="2" name="Afbeelding 1">
          <a:extLst>
            <a:ext uri="{FF2B5EF4-FFF2-40B4-BE49-F238E27FC236}">
              <a16:creationId xmlns:a16="http://schemas.microsoft.com/office/drawing/2014/main" id="{FAE6EF42-7A5D-448D-A3A7-3A670A3E2EBD}"/>
            </a:ext>
          </a:extLst>
        </xdr:cNvPr>
        <xdr:cNvPicPr>
          <a:picLocks noChangeAspect="1"/>
        </xdr:cNvPicPr>
      </xdr:nvPicPr>
      <xdr:blipFill>
        <a:blip xmlns:r="http://schemas.openxmlformats.org/officeDocument/2006/relationships" r:embed="rId1"/>
        <a:stretch>
          <a:fillRect/>
        </a:stretch>
      </xdr:blipFill>
      <xdr:spPr>
        <a:xfrm>
          <a:off x="24127742" y="314784"/>
          <a:ext cx="6849171" cy="244600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206375</xdr:colOff>
      <xdr:row>0</xdr:row>
      <xdr:rowOff>0</xdr:rowOff>
    </xdr:from>
    <xdr:to>
      <xdr:col>12</xdr:col>
      <xdr:colOff>1045103</xdr:colOff>
      <xdr:row>1</xdr:row>
      <xdr:rowOff>345883</xdr:rowOff>
    </xdr:to>
    <xdr:pic>
      <xdr:nvPicPr>
        <xdr:cNvPr id="3" name="Afbeelding 2">
          <a:extLst>
            <a:ext uri="{FF2B5EF4-FFF2-40B4-BE49-F238E27FC236}">
              <a16:creationId xmlns:a16="http://schemas.microsoft.com/office/drawing/2014/main" id="{ED1D32CE-1237-4B33-B189-CEF7D815BBA2}"/>
            </a:ext>
          </a:extLst>
        </xdr:cNvPr>
        <xdr:cNvPicPr>
          <a:picLocks noChangeAspect="1"/>
        </xdr:cNvPicPr>
      </xdr:nvPicPr>
      <xdr:blipFill>
        <a:blip xmlns:r="http://schemas.openxmlformats.org/officeDocument/2006/relationships" r:embed="rId1"/>
        <a:stretch>
          <a:fillRect/>
        </a:stretch>
      </xdr:blipFill>
      <xdr:spPr>
        <a:xfrm>
          <a:off x="3571875" y="0"/>
          <a:ext cx="1317625" cy="528446"/>
        </a:xfrm>
        <a:prstGeom prst="rect">
          <a:avLst/>
        </a:prstGeom>
      </xdr:spPr>
    </xdr:pic>
    <xdr:clientData/>
  </xdr:twoCellAnchor>
  <xdr:twoCellAnchor editAs="oneCell">
    <xdr:from>
      <xdr:col>11</xdr:col>
      <xdr:colOff>275166</xdr:colOff>
      <xdr:row>2</xdr:row>
      <xdr:rowOff>162278</xdr:rowOff>
    </xdr:from>
    <xdr:to>
      <xdr:col>13</xdr:col>
      <xdr:colOff>57643</xdr:colOff>
      <xdr:row>3</xdr:row>
      <xdr:rowOff>169898</xdr:rowOff>
    </xdr:to>
    <xdr:pic>
      <xdr:nvPicPr>
        <xdr:cNvPr id="6" name="Afbeelding 5">
          <a:extLst>
            <a:ext uri="{FF2B5EF4-FFF2-40B4-BE49-F238E27FC236}">
              <a16:creationId xmlns:a16="http://schemas.microsoft.com/office/drawing/2014/main" id="{EE24BB55-D8D1-45CC-A275-9D8DB25B47B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090833" y="740834"/>
          <a:ext cx="2272594" cy="213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21</xdr:col>
      <xdr:colOff>277812</xdr:colOff>
      <xdr:row>55</xdr:row>
      <xdr:rowOff>111125</xdr:rowOff>
    </xdr:from>
    <xdr:to>
      <xdr:col>24</xdr:col>
      <xdr:colOff>113671</xdr:colOff>
      <xdr:row>62</xdr:row>
      <xdr:rowOff>173436</xdr:rowOff>
    </xdr:to>
    <xdr:pic>
      <xdr:nvPicPr>
        <xdr:cNvPr id="10" name="Afbeelding 9">
          <a:extLst>
            <a:ext uri="{FF2B5EF4-FFF2-40B4-BE49-F238E27FC236}">
              <a16:creationId xmlns:a16="http://schemas.microsoft.com/office/drawing/2014/main" id="{241DFB5B-0F84-487F-9463-43CA31338391}"/>
            </a:ext>
          </a:extLst>
        </xdr:cNvPr>
        <xdr:cNvPicPr>
          <a:picLocks noChangeAspect="1"/>
        </xdr:cNvPicPr>
      </xdr:nvPicPr>
      <xdr:blipFill>
        <a:blip xmlns:r="http://schemas.openxmlformats.org/officeDocument/2006/relationships" r:embed="rId3"/>
        <a:stretch>
          <a:fillRect/>
        </a:stretch>
      </xdr:blipFill>
      <xdr:spPr>
        <a:xfrm>
          <a:off x="11231562" y="11684000"/>
          <a:ext cx="3677609" cy="1345964"/>
        </a:xfrm>
        <a:prstGeom prst="rect">
          <a:avLst/>
        </a:prstGeom>
      </xdr:spPr>
    </xdr:pic>
    <xdr:clientData/>
  </xdr:twoCellAnchor>
  <xdr:twoCellAnchor editAs="oneCell">
    <xdr:from>
      <xdr:col>24</xdr:col>
      <xdr:colOff>214314</xdr:colOff>
      <xdr:row>55</xdr:row>
      <xdr:rowOff>111126</xdr:rowOff>
    </xdr:from>
    <xdr:to>
      <xdr:col>26</xdr:col>
      <xdr:colOff>478474</xdr:colOff>
      <xdr:row>67</xdr:row>
      <xdr:rowOff>98131</xdr:rowOff>
    </xdr:to>
    <xdr:pic>
      <xdr:nvPicPr>
        <xdr:cNvPr id="12" name="Afbeelding 11">
          <a:extLst>
            <a:ext uri="{FF2B5EF4-FFF2-40B4-BE49-F238E27FC236}">
              <a16:creationId xmlns:a16="http://schemas.microsoft.com/office/drawing/2014/main" id="{8C20238D-2E21-4C7D-AF86-3D49A676A17A}"/>
            </a:ext>
          </a:extLst>
        </xdr:cNvPr>
        <xdr:cNvPicPr>
          <a:picLocks noChangeAspect="1"/>
        </xdr:cNvPicPr>
      </xdr:nvPicPr>
      <xdr:blipFill>
        <a:blip xmlns:r="http://schemas.openxmlformats.org/officeDocument/2006/relationships" r:embed="rId4"/>
        <a:stretch>
          <a:fillRect/>
        </a:stretch>
      </xdr:blipFill>
      <xdr:spPr>
        <a:xfrm>
          <a:off x="15009814" y="11684001"/>
          <a:ext cx="4064000" cy="2187280"/>
        </a:xfrm>
        <a:prstGeom prst="rect">
          <a:avLst/>
        </a:prstGeom>
      </xdr:spPr>
    </xdr:pic>
    <xdr:clientData/>
  </xdr:twoCellAnchor>
  <xdr:twoCellAnchor editAs="oneCell">
    <xdr:from>
      <xdr:col>13</xdr:col>
      <xdr:colOff>500063</xdr:colOff>
      <xdr:row>56</xdr:row>
      <xdr:rowOff>63500</xdr:rowOff>
    </xdr:from>
    <xdr:to>
      <xdr:col>17</xdr:col>
      <xdr:colOff>624840</xdr:colOff>
      <xdr:row>59</xdr:row>
      <xdr:rowOff>131058</xdr:rowOff>
    </xdr:to>
    <xdr:pic>
      <xdr:nvPicPr>
        <xdr:cNvPr id="13" name="Afbeelding 12">
          <a:extLst>
            <a:ext uri="{FF2B5EF4-FFF2-40B4-BE49-F238E27FC236}">
              <a16:creationId xmlns:a16="http://schemas.microsoft.com/office/drawing/2014/main" id="{DC09C329-19D7-40DC-B79D-A8C1C065882F}"/>
            </a:ext>
          </a:extLst>
        </xdr:cNvPr>
        <xdr:cNvPicPr>
          <a:picLocks noChangeAspect="1"/>
        </xdr:cNvPicPr>
      </xdr:nvPicPr>
      <xdr:blipFill>
        <a:blip xmlns:r="http://schemas.openxmlformats.org/officeDocument/2006/relationships" r:embed="rId5"/>
        <a:stretch>
          <a:fillRect/>
        </a:stretch>
      </xdr:blipFill>
      <xdr:spPr>
        <a:xfrm>
          <a:off x="3008313" y="11818938"/>
          <a:ext cx="5238750" cy="622866"/>
        </a:xfrm>
        <a:prstGeom prst="rect">
          <a:avLst/>
        </a:prstGeom>
      </xdr:spPr>
    </xdr:pic>
    <xdr:clientData/>
  </xdr:twoCellAnchor>
  <xdr:twoCellAnchor editAs="oneCell">
    <xdr:from>
      <xdr:col>13</xdr:col>
      <xdr:colOff>500064</xdr:colOff>
      <xdr:row>60</xdr:row>
      <xdr:rowOff>108021</xdr:rowOff>
    </xdr:from>
    <xdr:to>
      <xdr:col>17</xdr:col>
      <xdr:colOff>587694</xdr:colOff>
      <xdr:row>66</xdr:row>
      <xdr:rowOff>56743</xdr:rowOff>
    </xdr:to>
    <xdr:pic>
      <xdr:nvPicPr>
        <xdr:cNvPr id="14" name="Afbeelding 13">
          <a:extLst>
            <a:ext uri="{FF2B5EF4-FFF2-40B4-BE49-F238E27FC236}">
              <a16:creationId xmlns:a16="http://schemas.microsoft.com/office/drawing/2014/main" id="{95E72964-7C67-4A4C-A591-79AE59FCCD91}"/>
            </a:ext>
          </a:extLst>
        </xdr:cNvPr>
        <xdr:cNvPicPr>
          <a:picLocks noChangeAspect="1"/>
        </xdr:cNvPicPr>
      </xdr:nvPicPr>
      <xdr:blipFill>
        <a:blip xmlns:r="http://schemas.openxmlformats.org/officeDocument/2006/relationships" r:embed="rId6"/>
        <a:stretch>
          <a:fillRect/>
        </a:stretch>
      </xdr:blipFill>
      <xdr:spPr>
        <a:xfrm>
          <a:off x="3008314" y="12593709"/>
          <a:ext cx="5214938" cy="1044098"/>
        </a:xfrm>
        <a:prstGeom prst="rect">
          <a:avLst/>
        </a:prstGeom>
      </xdr:spPr>
    </xdr:pic>
    <xdr:clientData/>
  </xdr:twoCellAnchor>
  <xdr:twoCellAnchor editAs="oneCell">
    <xdr:from>
      <xdr:col>28</xdr:col>
      <xdr:colOff>29837</xdr:colOff>
      <xdr:row>59</xdr:row>
      <xdr:rowOff>15876</xdr:rowOff>
    </xdr:from>
    <xdr:to>
      <xdr:col>36</xdr:col>
      <xdr:colOff>592882</xdr:colOff>
      <xdr:row>63</xdr:row>
      <xdr:rowOff>132137</xdr:rowOff>
    </xdr:to>
    <xdr:pic>
      <xdr:nvPicPr>
        <xdr:cNvPr id="16" name="Afbeelding 15">
          <a:extLst>
            <a:ext uri="{FF2B5EF4-FFF2-40B4-BE49-F238E27FC236}">
              <a16:creationId xmlns:a16="http://schemas.microsoft.com/office/drawing/2014/main" id="{653BD74D-AC31-4087-BA78-250082AD4252}"/>
            </a:ext>
          </a:extLst>
        </xdr:cNvPr>
        <xdr:cNvPicPr>
          <a:picLocks noChangeAspect="1"/>
        </xdr:cNvPicPr>
      </xdr:nvPicPr>
      <xdr:blipFill>
        <a:blip xmlns:r="http://schemas.openxmlformats.org/officeDocument/2006/relationships" r:embed="rId7"/>
        <a:stretch>
          <a:fillRect/>
        </a:stretch>
      </xdr:blipFill>
      <xdr:spPr>
        <a:xfrm>
          <a:off x="19786275" y="12319001"/>
          <a:ext cx="7016550" cy="86175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20</xdr:col>
      <xdr:colOff>53976</xdr:colOff>
      <xdr:row>26</xdr:row>
      <xdr:rowOff>7938</xdr:rowOff>
    </xdr:from>
    <xdr:to>
      <xdr:col>28</xdr:col>
      <xdr:colOff>91723</xdr:colOff>
      <xdr:row>41</xdr:row>
      <xdr:rowOff>93324</xdr:rowOff>
    </xdr:to>
    <xdr:pic>
      <xdr:nvPicPr>
        <xdr:cNvPr id="2" name="Afbeelding 1">
          <a:extLst>
            <a:ext uri="{FF2B5EF4-FFF2-40B4-BE49-F238E27FC236}">
              <a16:creationId xmlns:a16="http://schemas.microsoft.com/office/drawing/2014/main" id="{41C36F0D-316A-489A-8583-2DAFE3E71BF1}"/>
            </a:ext>
          </a:extLst>
        </xdr:cNvPr>
        <xdr:cNvPicPr>
          <a:picLocks noChangeAspect="1"/>
        </xdr:cNvPicPr>
      </xdr:nvPicPr>
      <xdr:blipFill>
        <a:blip xmlns:r="http://schemas.openxmlformats.org/officeDocument/2006/relationships" r:embed="rId1"/>
        <a:stretch>
          <a:fillRect/>
        </a:stretch>
      </xdr:blipFill>
      <xdr:spPr>
        <a:xfrm>
          <a:off x="19969164" y="5119688"/>
          <a:ext cx="4927247" cy="2823824"/>
        </a:xfrm>
        <a:prstGeom prst="rect">
          <a:avLst/>
        </a:prstGeom>
      </xdr:spPr>
    </xdr:pic>
    <xdr:clientData/>
  </xdr:twoCellAnchor>
  <xdr:twoCellAnchor editAs="oneCell">
    <xdr:from>
      <xdr:col>0</xdr:col>
      <xdr:colOff>1</xdr:colOff>
      <xdr:row>39</xdr:row>
      <xdr:rowOff>1</xdr:rowOff>
    </xdr:from>
    <xdr:to>
      <xdr:col>4</xdr:col>
      <xdr:colOff>99061</xdr:colOff>
      <xdr:row>42</xdr:row>
      <xdr:rowOff>35485</xdr:rowOff>
    </xdr:to>
    <xdr:pic>
      <xdr:nvPicPr>
        <xdr:cNvPr id="4" name="Afbeelding 3">
          <a:extLst>
            <a:ext uri="{FF2B5EF4-FFF2-40B4-BE49-F238E27FC236}">
              <a16:creationId xmlns:a16="http://schemas.microsoft.com/office/drawing/2014/main" id="{4917C2BB-02FE-44EC-8064-B212EFC89085}"/>
            </a:ext>
          </a:extLst>
        </xdr:cNvPr>
        <xdr:cNvPicPr>
          <a:picLocks noChangeAspect="1"/>
        </xdr:cNvPicPr>
      </xdr:nvPicPr>
      <xdr:blipFill>
        <a:blip xmlns:r="http://schemas.openxmlformats.org/officeDocument/2006/relationships" r:embed="rId2"/>
        <a:stretch>
          <a:fillRect/>
        </a:stretch>
      </xdr:blipFill>
      <xdr:spPr>
        <a:xfrm>
          <a:off x="1" y="7181851"/>
          <a:ext cx="4610100" cy="594284"/>
        </a:xfrm>
        <a:prstGeom prst="rect">
          <a:avLst/>
        </a:prstGeom>
      </xdr:spPr>
    </xdr:pic>
    <xdr:clientData/>
  </xdr:twoCellAnchor>
  <xdr:twoCellAnchor editAs="oneCell">
    <xdr:from>
      <xdr:col>20</xdr:col>
      <xdr:colOff>119379</xdr:colOff>
      <xdr:row>1</xdr:row>
      <xdr:rowOff>143192</xdr:rowOff>
    </xdr:from>
    <xdr:to>
      <xdr:col>33</xdr:col>
      <xdr:colOff>466382</xdr:colOff>
      <xdr:row>25</xdr:row>
      <xdr:rowOff>68262</xdr:rowOff>
    </xdr:to>
    <xdr:pic>
      <xdr:nvPicPr>
        <xdr:cNvPr id="5" name="Afbeelding 4">
          <a:extLst>
            <a:ext uri="{FF2B5EF4-FFF2-40B4-BE49-F238E27FC236}">
              <a16:creationId xmlns:a16="http://schemas.microsoft.com/office/drawing/2014/main" id="{B63C6900-DDED-4FAF-804B-3263F2AF0F99}"/>
            </a:ext>
          </a:extLst>
        </xdr:cNvPr>
        <xdr:cNvPicPr>
          <a:picLocks noChangeAspect="1"/>
        </xdr:cNvPicPr>
      </xdr:nvPicPr>
      <xdr:blipFill>
        <a:blip xmlns:r="http://schemas.openxmlformats.org/officeDocument/2006/relationships" r:embed="rId3"/>
        <a:stretch>
          <a:fillRect/>
        </a:stretch>
      </xdr:blipFill>
      <xdr:spPr>
        <a:xfrm>
          <a:off x="20034567" y="325755"/>
          <a:ext cx="8292440" cy="4671695"/>
        </a:xfrm>
        <a:prstGeom prst="rect">
          <a:avLst/>
        </a:prstGeom>
      </xdr:spPr>
    </xdr:pic>
    <xdr:clientData/>
  </xdr:twoCellAnchor>
  <xdr:twoCellAnchor editAs="oneCell">
    <xdr:from>
      <xdr:col>20</xdr:col>
      <xdr:colOff>358457</xdr:colOff>
      <xdr:row>6</xdr:row>
      <xdr:rowOff>160672</xdr:rowOff>
    </xdr:from>
    <xdr:to>
      <xdr:col>35</xdr:col>
      <xdr:colOff>38011</xdr:colOff>
      <xdr:row>14</xdr:row>
      <xdr:rowOff>145414</xdr:rowOff>
    </xdr:to>
    <xdr:pic>
      <xdr:nvPicPr>
        <xdr:cNvPr id="6" name="Graphic 5">
          <a:extLst>
            <a:ext uri="{FF2B5EF4-FFF2-40B4-BE49-F238E27FC236}">
              <a16:creationId xmlns:a16="http://schemas.microsoft.com/office/drawing/2014/main" id="{8585B2A9-A5A9-4BB4-975A-144CE1F4F2A9}"/>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20273645" y="1438610"/>
          <a:ext cx="8847366" cy="162780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14</xdr:row>
      <xdr:rowOff>0</xdr:rowOff>
    </xdr:from>
    <xdr:to>
      <xdr:col>3</xdr:col>
      <xdr:colOff>1390650</xdr:colOff>
      <xdr:row>37</xdr:row>
      <xdr:rowOff>50800</xdr:rowOff>
    </xdr:to>
    <xdr:pic>
      <xdr:nvPicPr>
        <xdr:cNvPr id="3" name="Graphic 2">
          <a:extLst>
            <a:ext uri="{FF2B5EF4-FFF2-40B4-BE49-F238E27FC236}">
              <a16:creationId xmlns:a16="http://schemas.microsoft.com/office/drawing/2014/main" id="{ED6CD6A6-80CF-4204-AC9F-6E5A07916D69}"/>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0" y="2578100"/>
          <a:ext cx="5715000" cy="428625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23</xdr:col>
      <xdr:colOff>492124</xdr:colOff>
      <xdr:row>0</xdr:row>
      <xdr:rowOff>15875</xdr:rowOff>
    </xdr:from>
    <xdr:to>
      <xdr:col>40</xdr:col>
      <xdr:colOff>518583</xdr:colOff>
      <xdr:row>22</xdr:row>
      <xdr:rowOff>136922</xdr:rowOff>
    </xdr:to>
    <xdr:pic>
      <xdr:nvPicPr>
        <xdr:cNvPr id="3" name="Graphic 2">
          <a:extLst>
            <a:ext uri="{FF2B5EF4-FFF2-40B4-BE49-F238E27FC236}">
              <a16:creationId xmlns:a16="http://schemas.microsoft.com/office/drawing/2014/main" id="{C6737B63-B6F8-4053-87C4-BF34823F144C}"/>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22248812" y="15875"/>
          <a:ext cx="10416646" cy="7812485"/>
        </a:xfrm>
        <a:prstGeom prst="rect">
          <a:avLst/>
        </a:prstGeom>
      </xdr:spPr>
    </xdr:pic>
    <xdr:clientData/>
  </xdr:twoCellAnchor>
  <xdr:twoCellAnchor editAs="oneCell">
    <xdr:from>
      <xdr:col>17</xdr:col>
      <xdr:colOff>777874</xdr:colOff>
      <xdr:row>22</xdr:row>
      <xdr:rowOff>174624</xdr:rowOff>
    </xdr:from>
    <xdr:to>
      <xdr:col>28</xdr:col>
      <xdr:colOff>590549</xdr:colOff>
      <xdr:row>34</xdr:row>
      <xdr:rowOff>97002</xdr:rowOff>
    </xdr:to>
    <xdr:pic>
      <xdr:nvPicPr>
        <xdr:cNvPr id="5" name="Graphic 4">
          <a:extLst>
            <a:ext uri="{FF2B5EF4-FFF2-40B4-BE49-F238E27FC236}">
              <a16:creationId xmlns:a16="http://schemas.microsoft.com/office/drawing/2014/main" id="{1CD6587F-CC25-4042-A089-023D2AEA381E}"/>
            </a:ext>
          </a:extLst>
        </xdr:cNvPr>
        <xdr:cNvPicPr>
          <a:picLocks noChangeAspect="1"/>
        </xdr:cNvPicPr>
      </xdr:nvPicPr>
      <xdr:blipFill>
        <a:blip xmlns:r="http://schemas.openxmlformats.org/officeDocument/2006/relationships" r:embed="rId3">
          <a:extLst>
            <a:ext uri="{96DAC541-7B7A-43D3-8B79-37D633B846F1}">
              <asvg:svgBlip xmlns:asvg="http://schemas.microsoft.com/office/drawing/2016/SVG/main" r:embed="rId4"/>
            </a:ext>
          </a:extLst>
        </a:blip>
        <a:stretch>
          <a:fillRect/>
        </a:stretch>
      </xdr:blipFill>
      <xdr:spPr>
        <a:xfrm>
          <a:off x="15994062" y="7866062"/>
          <a:ext cx="6797675" cy="247825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2024-08-28-definitieve%20begroting%202025.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Y:\staff\bew\Coelo\2020\Excel%20website%20gemeenten%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itgangspunten"/>
      <sheetName val="Kosten Excl indexatie"/>
      <sheetName val="Kosten incl indexatie en BW"/>
      <sheetName val="Totaliteit B2025"/>
      <sheetName val="vast variabel B2025"/>
      <sheetName val="6730010"/>
      <sheetName val="Tabel kostendekkendheid"/>
      <sheetName val="2024"/>
      <sheetName val="scenario's"/>
      <sheetName val="vast variabel 2024"/>
      <sheetName val="Totaliteit"/>
      <sheetName val="gecomp staat C 25072024"/>
    </sheetNames>
    <sheetDataSet>
      <sheetData sheetId="0">
        <row r="7">
          <cell r="E7">
            <v>2025</v>
          </cell>
        </row>
        <row r="12">
          <cell r="E12">
            <v>0.21</v>
          </cell>
        </row>
      </sheetData>
      <sheetData sheetId="1">
        <row r="10">
          <cell r="K10">
            <v>5919807.4643900003</v>
          </cell>
        </row>
      </sheetData>
      <sheetData sheetId="2" refreshError="1"/>
      <sheetData sheetId="3" refreshError="1"/>
      <sheetData sheetId="4" refreshError="1"/>
      <sheetData sheetId="5">
        <row r="18">
          <cell r="H18">
            <v>-23310</v>
          </cell>
        </row>
      </sheetData>
      <sheetData sheetId="6" refreshError="1"/>
      <sheetData sheetId="7" refreshError="1"/>
      <sheetData sheetId="8" refreshError="1"/>
      <sheetData sheetId="9" refreshError="1"/>
      <sheetData sheetId="10" refreshError="1"/>
      <sheetData sheetId="11">
        <row r="4815">
          <cell r="F4815">
            <v>1532.76</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sheetName val="Gegevens gemeenten"/>
      <sheetName val="Toelichting"/>
      <sheetName val="Versies"/>
      <sheetName val="Gewogen gemiddelden berekenen"/>
    </sheetNames>
    <sheetDataSet>
      <sheetData sheetId="0" refreshError="1"/>
      <sheetData sheetId="1" refreshError="1">
        <row r="3">
          <cell r="B3">
            <v>2020</v>
          </cell>
        </row>
      </sheetData>
      <sheetData sheetId="2" refreshError="1"/>
      <sheetData sheetId="3" refreshError="1"/>
      <sheetData sheetId="4" refreshError="1"/>
    </sheetDataSet>
  </externalBook>
</externalLink>
</file>

<file path=xl/persons/person.xml><?xml version="1.0" encoding="utf-8"?>
<personList xmlns="http://schemas.microsoft.com/office/spreadsheetml/2018/threadedcomments" xmlns:x="http://schemas.openxmlformats.org/spreadsheetml/2006/main">
  <person displayName="Nick Scheltens" id="{DB840E8A-660B-473D-9B74-BD23AF37499C}" userId="S::n.scheltens@geldrop-mierlo.nl::57bbe856-fc92-4a26-b076-19eb6a3fd556" providerId="AD"/>
</personList>
</file>

<file path=xl/theme/theme1.xml><?xml version="1.0" encoding="utf-8"?>
<a:theme xmlns:a="http://schemas.openxmlformats.org/drawingml/2006/main" name="Office 2013 - 2022 The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E16" dT="2025-03-31T18:24:27.59" personId="{DB840E8A-660B-473D-9B74-BD23AF37499C}" id="{B02B7186-ABA1-4C67-9375-2705D4F1B595}">
    <text>Net zoals bij afval mogelijkheden in beeld brengen als kosten niet meer toegerekend worden.
Daarnaast (aanvullend) opnemen het aanbrengen van een verschil tussen 1 en meerpersoonshuishoudens.
Waarbij 1 persoons is &lt; 75 m3 en meerpersoons &gt; 75m3 waarverbruik</text>
  </threadedComment>
</ThreadedComments>
</file>

<file path=xl/threadedComments/threadedComment2.xml><?xml version="1.0" encoding="utf-8"?>
<ThreadedComments xmlns="http://schemas.microsoft.com/office/spreadsheetml/2018/threadedcomments" xmlns:x="http://schemas.openxmlformats.org/spreadsheetml/2006/main">
  <threadedComment ref="B3" dT="2025-03-31T18:22:19.11" personId="{DB840E8A-660B-473D-9B74-BD23AF37499C}" id="{CBA13479-0766-4660-98E5-A804EC5E4528}">
    <text xml:space="preserve">In dit dashboard zou wat mij betreft knoppen gebruikt moeten kunnen worden waarbij het mogelijk is om onderwerpen uit de heffing te halen / of te verschuivenwaarbij direct duidelijk is wat het effect daarvan is op vastrecht of variabel recht.
Dit omdat ervaren wordt dat ons vastrecht redelijk hoog is. De verhouding grijs ten opzichte van groen in vergelijking hoog is.
Als dit plaats gaat vinden is er dan verschil tussen de diverse maatmannen.
</text>
  </threadedComment>
</ThreadedComments>
</file>

<file path=xl/threadedComments/threadedComment3.xml><?xml version="1.0" encoding="utf-8"?>
<ThreadedComments xmlns="http://schemas.microsoft.com/office/spreadsheetml/2018/threadedcomments" xmlns:x="http://schemas.openxmlformats.org/spreadsheetml/2006/main">
  <threadedComment ref="B3" dT="2025-03-31T18:22:19.11" personId="{DB840E8A-660B-473D-9B74-BD23AF37499C}" id="{05490D73-4593-452D-9B27-2A8B5D78F65B}">
    <text xml:space="preserve">In dit dashboard zou wat mij betreft knoppen gebruikt moeten kunnen worden waarbij het mogelijk is om onderwerpen uit de heffing te halen / of te verschuivenwaarbij direct duidelijk is wat het effect daarvan is op vastrecht of variabel recht.
Dit omdat ervaren wordt dat ons vastrecht redelijk hoog is. De verhouding grijs ten opzichte van groen in vergelijking hoog is.
Als dit plaats gaat vinden is er dan verschil tussen de diverse maatmannen.
</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2.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3.bin"/><Relationship Id="rId5" Type="http://schemas.microsoft.com/office/2017/10/relationships/threadedComment" Target="../threadedComments/threadedComment2.xml"/><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5.bin"/><Relationship Id="rId5" Type="http://schemas.microsoft.com/office/2017/10/relationships/threadedComment" Target="../threadedComments/threadedComment3.xml"/><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13.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15.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23CA39-7D45-4FC7-B2F5-317A952A6673}">
  <sheetPr codeName="Blad1"/>
  <dimension ref="B6:L26"/>
  <sheetViews>
    <sheetView workbookViewId="0">
      <selection activeCell="B25" sqref="B25"/>
    </sheetView>
  </sheetViews>
  <sheetFormatPr defaultRowHeight="14.5" x14ac:dyDescent="0.35"/>
  <cols>
    <col min="1" max="1" width="5" customWidth="1"/>
    <col min="2" max="2" width="27.81640625" customWidth="1"/>
    <col min="3" max="3" width="11.1796875" customWidth="1"/>
    <col min="4" max="4" width="12.453125" bestFit="1" customWidth="1"/>
    <col min="5" max="6" width="13.81640625" customWidth="1"/>
    <col min="7" max="12" width="12.81640625" customWidth="1"/>
  </cols>
  <sheetData>
    <row r="6" spans="2:12" x14ac:dyDescent="0.35">
      <c r="B6" t="s">
        <v>1</v>
      </c>
      <c r="D6" s="9">
        <v>496126.54</v>
      </c>
    </row>
    <row r="7" spans="2:12" x14ac:dyDescent="0.35">
      <c r="E7" s="48" t="s">
        <v>782</v>
      </c>
      <c r="F7" s="48" t="s">
        <v>9</v>
      </c>
    </row>
    <row r="8" spans="2:12" ht="27" customHeight="1" x14ac:dyDescent="0.35">
      <c r="B8" t="s">
        <v>2</v>
      </c>
      <c r="C8" t="s">
        <v>7</v>
      </c>
      <c r="D8" t="s">
        <v>6</v>
      </c>
      <c r="E8" t="s">
        <v>783</v>
      </c>
      <c r="F8" s="4" t="s">
        <v>8</v>
      </c>
      <c r="H8" s="4">
        <v>2025</v>
      </c>
    </row>
    <row r="9" spans="2:12" x14ac:dyDescent="0.35">
      <c r="B9" s="49" t="s">
        <v>5</v>
      </c>
      <c r="C9" s="50">
        <v>6.4800000000000003E-4</v>
      </c>
      <c r="D9" s="8">
        <v>6.5899999999999997E-4</v>
      </c>
      <c r="E9" s="10">
        <v>7215000000</v>
      </c>
      <c r="F9" s="11">
        <v>7924507716.0493822</v>
      </c>
      <c r="G9" s="10">
        <f>D9*E9</f>
        <v>4754685</v>
      </c>
      <c r="H9" s="11">
        <f>F9*C9</f>
        <v>5135081</v>
      </c>
      <c r="I9" s="8">
        <f>C9-D9</f>
        <v>-1.0999999999999942E-5</v>
      </c>
      <c r="J9" s="12">
        <f>F9/E9</f>
        <v>1.0983378677823121</v>
      </c>
      <c r="K9" s="8">
        <f>D9*1.01</f>
        <v>6.6558999999999998E-4</v>
      </c>
      <c r="L9" s="12">
        <f>K9*H9</f>
        <v>3417.8585627899997</v>
      </c>
    </row>
    <row r="10" spans="2:12" x14ac:dyDescent="0.35">
      <c r="B10" s="49" t="s">
        <v>4</v>
      </c>
      <c r="C10" s="50">
        <v>1.524E-3</v>
      </c>
      <c r="D10" s="8">
        <v>1.49E-3</v>
      </c>
      <c r="E10" s="10">
        <v>570000000</v>
      </c>
      <c r="F10" s="11">
        <v>617873359.5800525</v>
      </c>
      <c r="G10" s="10">
        <f>D10*E10</f>
        <v>849300</v>
      </c>
      <c r="H10" s="11">
        <f>F10*C10</f>
        <v>941639</v>
      </c>
      <c r="I10" s="8">
        <f>C10-D10</f>
        <v>3.3999999999999959E-5</v>
      </c>
      <c r="J10" s="12">
        <f t="shared" ref="J10:J11" si="0">F10/E10</f>
        <v>1.083988350140443</v>
      </c>
      <c r="K10" s="12"/>
      <c r="L10" s="12"/>
    </row>
    <row r="11" spans="2:12" x14ac:dyDescent="0.35">
      <c r="B11" s="49" t="s">
        <v>3</v>
      </c>
      <c r="C11" s="50">
        <v>1.8760000000000001E-3</v>
      </c>
      <c r="D11" s="8">
        <v>1.8339999999999999E-3</v>
      </c>
      <c r="E11" s="10">
        <v>651000000</v>
      </c>
      <c r="F11" s="11">
        <v>669722281.44989336</v>
      </c>
      <c r="G11" s="10">
        <f>D11*E11</f>
        <v>1193934</v>
      </c>
      <c r="H11" s="11">
        <f>F11*C11</f>
        <v>1256399</v>
      </c>
      <c r="I11" s="8">
        <f>C11-D11</f>
        <v>4.2000000000000154E-5</v>
      </c>
      <c r="J11" s="12">
        <f t="shared" si="0"/>
        <v>1.0287592648999897</v>
      </c>
      <c r="K11" s="12"/>
      <c r="L11" s="12"/>
    </row>
    <row r="12" spans="2:12" x14ac:dyDescent="0.35">
      <c r="E12" s="10">
        <f>SUM(E9:E11)</f>
        <v>8436000000</v>
      </c>
      <c r="F12" s="10">
        <f>SUM(F9:F11)</f>
        <v>9212103357.0793285</v>
      </c>
      <c r="G12" s="10">
        <f>SUM(G9:G11)</f>
        <v>6797919</v>
      </c>
      <c r="H12" s="11">
        <f>SUM(H9:H11)</f>
        <v>7333119</v>
      </c>
    </row>
    <row r="13" spans="2:12" x14ac:dyDescent="0.35">
      <c r="B13" t="s">
        <v>10</v>
      </c>
    </row>
    <row r="14" spans="2:12" ht="43.5" x14ac:dyDescent="0.35">
      <c r="B14">
        <v>390000</v>
      </c>
      <c r="C14">
        <f>C9*B14</f>
        <v>252.72</v>
      </c>
      <c r="D14" s="4">
        <f>C9*D6</f>
        <v>321.48999792000001</v>
      </c>
      <c r="E14" s="13" t="s">
        <v>15</v>
      </c>
      <c r="F14" s="11">
        <v>7925000000</v>
      </c>
      <c r="G14">
        <f>F14*C9</f>
        <v>5135400</v>
      </c>
      <c r="I14" t="s">
        <v>777</v>
      </c>
    </row>
    <row r="15" spans="2:12" x14ac:dyDescent="0.35">
      <c r="B15">
        <f>F9/B14</f>
        <v>20319.250553972775</v>
      </c>
      <c r="I15" t="s">
        <v>778</v>
      </c>
    </row>
    <row r="16" spans="2:12" ht="15.5" x14ac:dyDescent="0.35">
      <c r="B16" s="51" t="s">
        <v>5</v>
      </c>
      <c r="I16" t="s">
        <v>779</v>
      </c>
    </row>
    <row r="17" spans="2:9" x14ac:dyDescent="0.35">
      <c r="B17" t="s">
        <v>16</v>
      </c>
      <c r="C17" s="9">
        <v>496126.54</v>
      </c>
      <c r="I17" t="s">
        <v>780</v>
      </c>
    </row>
    <row r="18" spans="2:9" x14ac:dyDescent="0.35">
      <c r="B18" t="s">
        <v>7</v>
      </c>
      <c r="C18" s="15">
        <f>C9</f>
        <v>6.4800000000000003E-4</v>
      </c>
      <c r="F18">
        <v>8</v>
      </c>
      <c r="G18" s="28" t="s">
        <v>721</v>
      </c>
      <c r="I18" t="s">
        <v>781</v>
      </c>
    </row>
    <row r="19" spans="2:9" x14ac:dyDescent="0.35">
      <c r="B19" t="s">
        <v>18</v>
      </c>
      <c r="C19">
        <v>321</v>
      </c>
      <c r="F19">
        <v>2</v>
      </c>
      <c r="G19" s="28" t="s">
        <v>722</v>
      </c>
    </row>
    <row r="20" spans="2:9" x14ac:dyDescent="0.35">
      <c r="B20" t="s">
        <v>19</v>
      </c>
      <c r="C20" s="44">
        <v>0.3</v>
      </c>
      <c r="F20">
        <v>3</v>
      </c>
    </row>
    <row r="21" spans="2:9" x14ac:dyDescent="0.35">
      <c r="B21" t="s">
        <v>20</v>
      </c>
      <c r="C21" s="15">
        <f>C18*(1+C20)</f>
        <v>8.4240000000000009E-4</v>
      </c>
      <c r="F21">
        <v>4</v>
      </c>
    </row>
    <row r="22" spans="2:9" x14ac:dyDescent="0.35">
      <c r="B22" t="s">
        <v>21</v>
      </c>
      <c r="C22" s="45">
        <f>C21*C17</f>
        <v>417.93699729600002</v>
      </c>
      <c r="F22">
        <v>5</v>
      </c>
    </row>
    <row r="23" spans="2:9" x14ac:dyDescent="0.35">
      <c r="B23" t="s">
        <v>22</v>
      </c>
      <c r="C23" s="9">
        <f>C21*F9</f>
        <v>6675605.3000000007</v>
      </c>
    </row>
    <row r="24" spans="2:9" x14ac:dyDescent="0.35">
      <c r="B24" s="28" t="s">
        <v>576</v>
      </c>
      <c r="C24" t="s">
        <v>12</v>
      </c>
    </row>
    <row r="25" spans="2:9" x14ac:dyDescent="0.35">
      <c r="B25" t="e">
        <f>_xlfn.RANK.EQ(C22,'Gegevens per gemeente 2025'!L5:L346,1)</f>
        <v>#N/A</v>
      </c>
      <c r="D25">
        <f>_xlfn.RANK.EQ(3,F18:F22,1)</f>
        <v>2</v>
      </c>
    </row>
    <row r="26" spans="2:9" x14ac:dyDescent="0.35">
      <c r="C26">
        <f>IF(B24='COELO oud'!B20,1,0)</f>
        <v>1</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DF440E-7892-40EC-897A-53D373037242}">
  <sheetPr codeName="Blad2">
    <pageSetUpPr autoPageBreaks="0"/>
  </sheetPr>
  <dimension ref="A1:AG80"/>
  <sheetViews>
    <sheetView showGridLines="0" zoomScale="75" zoomScaleNormal="75" workbookViewId="0">
      <selection activeCell="J22" sqref="J22"/>
    </sheetView>
  </sheetViews>
  <sheetFormatPr defaultColWidth="0" defaultRowHeight="14.5" zeroHeight="1" x14ac:dyDescent="0.35"/>
  <cols>
    <col min="1" max="1" width="29.81640625" customWidth="1"/>
    <col min="2" max="2" width="13.81640625" customWidth="1"/>
    <col min="3" max="3" width="14" customWidth="1"/>
    <col min="4" max="4" width="15.1796875" customWidth="1"/>
    <col min="5" max="6" width="14" customWidth="1"/>
    <col min="7" max="7" width="13.81640625" customWidth="1"/>
    <col min="8" max="8" width="6.81640625" customWidth="1"/>
    <col min="9" max="9" width="32.90625" customWidth="1"/>
    <col min="10" max="10" width="15.1796875" customWidth="1"/>
    <col min="11" max="15" width="16" customWidth="1"/>
    <col min="16" max="16" width="14.1796875" customWidth="1"/>
    <col min="17" max="17" width="7" customWidth="1"/>
    <col min="18" max="18" width="29.1796875" customWidth="1"/>
    <col min="19" max="19" width="12.81640625" customWidth="1"/>
    <col min="20" max="24" width="13.81640625" customWidth="1"/>
    <col min="25" max="25" width="9.1796875" customWidth="1"/>
    <col min="26" max="26" width="14.81640625" customWidth="1"/>
    <col min="27" max="27" width="16.1796875" customWidth="1"/>
    <col min="28" max="28" width="9.453125" customWidth="1"/>
    <col min="29" max="29" width="34.1796875" customWidth="1"/>
    <col min="30" max="30" width="13" hidden="1" customWidth="1"/>
    <col min="31" max="33" width="0" hidden="1" customWidth="1"/>
    <col min="34" max="16384" width="8.81640625" hidden="1"/>
  </cols>
  <sheetData>
    <row r="1" spans="1:33" x14ac:dyDescent="0.35"/>
    <row r="2" spans="1:33" x14ac:dyDescent="0.35"/>
    <row r="3" spans="1:33" x14ac:dyDescent="0.35"/>
    <row r="4" spans="1:33" ht="22.25" customHeight="1" x14ac:dyDescent="1.35">
      <c r="A4" s="181" t="s">
        <v>957</v>
      </c>
      <c r="D4" s="182"/>
      <c r="E4" s="183"/>
    </row>
    <row r="5" spans="1:33" x14ac:dyDescent="0.35">
      <c r="A5" s="184" t="s">
        <v>963</v>
      </c>
      <c r="I5" s="185" t="s">
        <v>1067</v>
      </c>
    </row>
    <row r="6" spans="1:33" ht="15.5" x14ac:dyDescent="0.35">
      <c r="A6" s="186"/>
      <c r="B6" s="187" t="s">
        <v>987</v>
      </c>
      <c r="C6" s="188"/>
      <c r="D6" s="188"/>
      <c r="E6" s="188"/>
      <c r="F6" s="188"/>
      <c r="G6" s="189"/>
      <c r="I6" s="187" t="s">
        <v>988</v>
      </c>
      <c r="J6" s="187" t="s">
        <v>1017</v>
      </c>
      <c r="K6" s="187"/>
      <c r="L6" s="188"/>
      <c r="M6" s="188"/>
      <c r="N6" s="188"/>
      <c r="O6" s="188"/>
      <c r="P6" s="189"/>
      <c r="R6" s="187" t="s">
        <v>1047</v>
      </c>
      <c r="S6" s="187"/>
      <c r="T6" s="188"/>
      <c r="U6" s="188"/>
      <c r="V6" s="188"/>
      <c r="W6" s="188"/>
      <c r="X6" s="189"/>
      <c r="Y6" s="190"/>
    </row>
    <row r="7" spans="1:33" ht="44.75" customHeight="1" x14ac:dyDescent="0.35">
      <c r="A7" s="31" t="s">
        <v>964</v>
      </c>
      <c r="B7" s="191" t="s">
        <v>966</v>
      </c>
      <c r="C7" s="56" t="s">
        <v>972</v>
      </c>
      <c r="D7" s="56" t="s">
        <v>973</v>
      </c>
      <c r="E7" s="56" t="s">
        <v>974</v>
      </c>
      <c r="F7" s="56" t="s">
        <v>975</v>
      </c>
      <c r="G7" s="56" t="s">
        <v>848</v>
      </c>
      <c r="H7" s="64"/>
      <c r="I7" s="31" t="s">
        <v>964</v>
      </c>
      <c r="J7" s="192" t="s">
        <v>1022</v>
      </c>
      <c r="K7" s="191" t="s">
        <v>967</v>
      </c>
      <c r="L7" s="56" t="s">
        <v>972</v>
      </c>
      <c r="M7" s="56" t="s">
        <v>973</v>
      </c>
      <c r="N7" s="56" t="s">
        <v>974</v>
      </c>
      <c r="O7" s="56" t="s">
        <v>975</v>
      </c>
      <c r="P7" s="193" t="s">
        <v>848</v>
      </c>
      <c r="Q7" s="14"/>
      <c r="R7" s="31" t="s">
        <v>964</v>
      </c>
      <c r="S7" s="191" t="s">
        <v>966</v>
      </c>
      <c r="T7" s="56" t="s">
        <v>972</v>
      </c>
      <c r="U7" s="56" t="s">
        <v>973</v>
      </c>
      <c r="V7" s="56" t="s">
        <v>974</v>
      </c>
      <c r="W7" s="56" t="s">
        <v>975</v>
      </c>
      <c r="X7" s="193" t="s">
        <v>848</v>
      </c>
      <c r="Y7" s="56"/>
      <c r="Z7" s="56" t="s">
        <v>976</v>
      </c>
      <c r="AA7" s="56" t="s">
        <v>1032</v>
      </c>
      <c r="AC7" s="31"/>
      <c r="AD7" s="56"/>
      <c r="AF7" s="56"/>
      <c r="AG7" s="194"/>
    </row>
    <row r="8" spans="1:33" x14ac:dyDescent="0.35">
      <c r="A8" t="s">
        <v>5</v>
      </c>
      <c r="B8" s="195">
        <f>OZB!$C$17</f>
        <v>252.72</v>
      </c>
      <c r="C8" s="10">
        <f>B8</f>
        <v>252.72</v>
      </c>
      <c r="D8" s="10"/>
      <c r="E8" s="10">
        <f>B8</f>
        <v>252.72</v>
      </c>
      <c r="F8" s="10"/>
      <c r="G8" s="196">
        <v>0</v>
      </c>
      <c r="H8" s="64"/>
      <c r="I8" t="s">
        <v>5</v>
      </c>
      <c r="J8" s="197">
        <f>SUM($K$20:$K$22)+SUM($P$20:$P$21)</f>
        <v>2.0176079014138239E-2</v>
      </c>
      <c r="K8" s="198">
        <f>OZB!C21</f>
        <v>257.81889868845309</v>
      </c>
      <c r="L8" s="199">
        <f>K8</f>
        <v>257.81889868845309</v>
      </c>
      <c r="M8" s="199"/>
      <c r="N8" s="199">
        <f>K8</f>
        <v>257.81889868845309</v>
      </c>
      <c r="O8" s="199"/>
      <c r="P8" s="200">
        <v>0</v>
      </c>
      <c r="Q8" s="10"/>
      <c r="R8" t="s">
        <v>5</v>
      </c>
      <c r="S8" s="201">
        <f>K8-B8</f>
        <v>5.0988986884530902</v>
      </c>
      <c r="T8" s="199">
        <f t="shared" ref="T8:T13" si="0">L8-C8</f>
        <v>5.0988986884530902</v>
      </c>
      <c r="U8" s="199">
        <f t="shared" ref="U8:U13" si="1">M8-D8</f>
        <v>0</v>
      </c>
      <c r="V8" s="199">
        <f t="shared" ref="V8:V13" si="2">N8-E8</f>
        <v>5.0988986884530902</v>
      </c>
      <c r="W8" s="199">
        <f t="shared" ref="W8:W13" si="3">O8-F8</f>
        <v>0</v>
      </c>
      <c r="X8" s="202">
        <f t="shared" ref="X8:X13" si="4">P8-G8</f>
        <v>0</v>
      </c>
      <c r="Y8" s="10"/>
      <c r="Z8" s="203">
        <f>OZB!C25</f>
        <v>19</v>
      </c>
      <c r="AA8" s="203">
        <f>OZB!C24</f>
        <v>20</v>
      </c>
      <c r="AD8" s="204"/>
      <c r="AF8" s="58"/>
    </row>
    <row r="9" spans="1:33" x14ac:dyDescent="0.35">
      <c r="A9" t="s">
        <v>1025</v>
      </c>
      <c r="B9" s="205">
        <f>OZB!K31</f>
        <v>850</v>
      </c>
      <c r="C9" s="10"/>
      <c r="D9" s="10"/>
      <c r="E9" s="10"/>
      <c r="F9" s="10"/>
      <c r="G9" s="196">
        <v>0</v>
      </c>
      <c r="H9" s="64"/>
      <c r="I9" t="s">
        <v>1025</v>
      </c>
      <c r="J9" s="197">
        <v>0</v>
      </c>
      <c r="K9" s="206">
        <f>OZB!K32</f>
        <v>850</v>
      </c>
      <c r="L9" s="199"/>
      <c r="M9" s="199"/>
      <c r="N9" s="199"/>
      <c r="O9" s="207"/>
      <c r="P9" s="208">
        <v>0</v>
      </c>
      <c r="Q9" s="10"/>
      <c r="R9" t="s">
        <v>1025</v>
      </c>
      <c r="S9" s="209">
        <f t="shared" ref="S9:S13" si="5">K9-B9</f>
        <v>0</v>
      </c>
      <c r="T9" s="199">
        <f t="shared" si="0"/>
        <v>0</v>
      </c>
      <c r="U9" s="199">
        <f t="shared" si="1"/>
        <v>0</v>
      </c>
      <c r="V9" s="199">
        <f t="shared" si="2"/>
        <v>0</v>
      </c>
      <c r="W9" s="199">
        <f t="shared" si="3"/>
        <v>0</v>
      </c>
      <c r="X9" s="202">
        <f t="shared" si="4"/>
        <v>0</v>
      </c>
      <c r="Y9" s="10"/>
      <c r="Z9" s="210"/>
      <c r="AA9" s="210"/>
      <c r="AD9" s="204"/>
      <c r="AF9" s="58"/>
    </row>
    <row r="10" spans="1:33" x14ac:dyDescent="0.35">
      <c r="A10" t="s">
        <v>986</v>
      </c>
      <c r="B10" s="211">
        <f>'Afval omrekening'!I19</f>
        <v>222</v>
      </c>
      <c r="C10" s="212">
        <f>'Afval omrekening'!S19</f>
        <v>222</v>
      </c>
      <c r="D10" s="212">
        <f>'Afval omrekening'!S19</f>
        <v>222</v>
      </c>
      <c r="E10" s="212">
        <f>'Afval omrekening'!O19</f>
        <v>222</v>
      </c>
      <c r="F10" s="212">
        <f>E10</f>
        <v>222</v>
      </c>
      <c r="G10" s="212">
        <v>0</v>
      </c>
      <c r="H10" s="64"/>
      <c r="I10" t="s">
        <v>986</v>
      </c>
      <c r="J10" s="213"/>
      <c r="K10" s="214">
        <f>'Afval omrekening'!I21</f>
        <v>216.30667122101588</v>
      </c>
      <c r="L10" s="215">
        <f>'Afval omrekening'!S21</f>
        <v>216.30667122101588</v>
      </c>
      <c r="M10" s="215">
        <f>'Afval omrekening'!S21</f>
        <v>216.30667122101588</v>
      </c>
      <c r="N10" s="215">
        <f>'Afval omrekening'!O21</f>
        <v>216.30667122101588</v>
      </c>
      <c r="O10" s="199">
        <f>'Afval omrekening'!O21</f>
        <v>216.30667122101588</v>
      </c>
      <c r="P10" s="202">
        <v>0</v>
      </c>
      <c r="Q10" s="10"/>
      <c r="R10" t="s">
        <v>986</v>
      </c>
      <c r="S10" s="216">
        <f t="shared" si="5"/>
        <v>-5.6933287789841245</v>
      </c>
      <c r="T10" s="215">
        <f t="shared" si="0"/>
        <v>-5.6933287789841245</v>
      </c>
      <c r="U10" s="215">
        <f t="shared" si="1"/>
        <v>-5.6933287789841245</v>
      </c>
      <c r="V10" s="215">
        <f t="shared" si="2"/>
        <v>-5.6933287789841245</v>
      </c>
      <c r="W10" s="215">
        <f t="shared" si="3"/>
        <v>-5.6933287789841245</v>
      </c>
      <c r="X10" s="217">
        <f t="shared" si="4"/>
        <v>0</v>
      </c>
      <c r="Y10" s="10"/>
      <c r="Z10" s="218"/>
      <c r="AA10" s="218"/>
      <c r="AD10" s="204"/>
      <c r="AF10" s="118"/>
    </row>
    <row r="11" spans="1:33" x14ac:dyDescent="0.35">
      <c r="A11" t="s">
        <v>950</v>
      </c>
      <c r="B11" s="195">
        <f>'Afval omrekening'!I18</f>
        <v>91.5986239929438</v>
      </c>
      <c r="C11" s="10">
        <f>'Afval omrekening'!S18</f>
        <v>176.68</v>
      </c>
      <c r="D11" s="10">
        <f>'Afval omrekening'!S18</f>
        <v>176.68</v>
      </c>
      <c r="E11" s="10">
        <f>'Afval omrekening'!O18</f>
        <v>42</v>
      </c>
      <c r="F11" s="10">
        <f>'Afval omrekening'!O18</f>
        <v>42</v>
      </c>
      <c r="G11" s="10">
        <v>0</v>
      </c>
      <c r="H11" s="64"/>
      <c r="I11" t="s">
        <v>950</v>
      </c>
      <c r="J11" s="213"/>
      <c r="K11" s="198">
        <f>'Afval omrekening'!I18</f>
        <v>91.5986239929438</v>
      </c>
      <c r="L11" s="199">
        <f>'Afval omrekening'!S18</f>
        <v>176.68</v>
      </c>
      <c r="M11" s="199">
        <f>'Afval omrekening'!S18</f>
        <v>176.68</v>
      </c>
      <c r="N11" s="199">
        <f>'Afval omrekening'!O18</f>
        <v>42</v>
      </c>
      <c r="O11" s="199">
        <f>'Afval omrekening'!O18</f>
        <v>42</v>
      </c>
      <c r="P11" s="202">
        <v>0</v>
      </c>
      <c r="Q11" s="10"/>
      <c r="R11" t="s">
        <v>950</v>
      </c>
      <c r="S11" s="201">
        <f t="shared" si="5"/>
        <v>0</v>
      </c>
      <c r="T11" s="199">
        <f t="shared" si="0"/>
        <v>0</v>
      </c>
      <c r="U11" s="199">
        <f t="shared" si="1"/>
        <v>0</v>
      </c>
      <c r="V11" s="199">
        <f t="shared" si="2"/>
        <v>0</v>
      </c>
      <c r="W11" s="199">
        <f t="shared" si="3"/>
        <v>0</v>
      </c>
      <c r="X11" s="202">
        <f t="shared" si="4"/>
        <v>0</v>
      </c>
      <c r="Y11" s="10"/>
      <c r="Z11" s="203"/>
      <c r="AA11" s="203"/>
      <c r="AD11" s="204"/>
      <c r="AF11" s="118"/>
    </row>
    <row r="12" spans="1:33" x14ac:dyDescent="0.35">
      <c r="A12" t="s">
        <v>13</v>
      </c>
      <c r="B12" s="195">
        <f>'Afval omrekening'!I20</f>
        <v>313.59862399294377</v>
      </c>
      <c r="C12" s="10">
        <f>'Afval omrekening'!S20</f>
        <v>398.68</v>
      </c>
      <c r="D12" s="10">
        <f>'Afval omrekening'!S20</f>
        <v>398.68</v>
      </c>
      <c r="E12" s="10">
        <f>'Afval omrekening'!O20</f>
        <v>264</v>
      </c>
      <c r="F12" s="10">
        <f>'Afval omrekening'!O20</f>
        <v>264</v>
      </c>
      <c r="G12" s="219">
        <v>0</v>
      </c>
      <c r="H12" s="64"/>
      <c r="I12" t="s">
        <v>13</v>
      </c>
      <c r="J12" s="213"/>
      <c r="K12" s="220">
        <f>'Afval omrekening'!I22</f>
        <v>307.90529521395968</v>
      </c>
      <c r="L12" s="207">
        <f>'Afval omrekening'!S22</f>
        <v>392.98667122101585</v>
      </c>
      <c r="M12" s="207">
        <f>'Afval omrekening'!S22</f>
        <v>392.98667122101585</v>
      </c>
      <c r="N12" s="207">
        <f>'Afval omrekening'!O22</f>
        <v>258.3066712210159</v>
      </c>
      <c r="O12" s="207">
        <f>'Afval omrekening'!O22</f>
        <v>258.3066712210159</v>
      </c>
      <c r="P12" s="221">
        <v>0</v>
      </c>
      <c r="Q12" s="10"/>
      <c r="R12" t="s">
        <v>13</v>
      </c>
      <c r="S12" s="201">
        <f t="shared" si="5"/>
        <v>-5.6933287789840961</v>
      </c>
      <c r="T12" s="199">
        <f t="shared" si="0"/>
        <v>-5.6933287789841529</v>
      </c>
      <c r="U12" s="199">
        <f t="shared" si="1"/>
        <v>-5.6933287789841529</v>
      </c>
      <c r="V12" s="199">
        <f t="shared" si="2"/>
        <v>-5.6933287789840961</v>
      </c>
      <c r="W12" s="199">
        <f t="shared" si="3"/>
        <v>-5.6933287789840961</v>
      </c>
      <c r="X12" s="221">
        <f t="shared" si="4"/>
        <v>0</v>
      </c>
      <c r="Y12" s="10"/>
      <c r="Z12" s="210"/>
      <c r="AA12" s="210"/>
      <c r="AD12" s="204"/>
      <c r="AF12" s="118"/>
    </row>
    <row r="13" spans="1:33" ht="15" thickBot="1" x14ac:dyDescent="0.4">
      <c r="A13" t="s">
        <v>14</v>
      </c>
      <c r="B13" s="222">
        <f>Riool!C6</f>
        <v>201.6</v>
      </c>
      <c r="C13" s="223">
        <f>Riool!C6</f>
        <v>201.6</v>
      </c>
      <c r="D13" s="223">
        <f>Riool!C6</f>
        <v>201.6</v>
      </c>
      <c r="E13" s="223">
        <f>B13</f>
        <v>201.6</v>
      </c>
      <c r="F13" s="223">
        <f>B13</f>
        <v>201.6</v>
      </c>
      <c r="G13" s="224">
        <v>0</v>
      </c>
      <c r="H13" s="64"/>
      <c r="I13" t="s">
        <v>14</v>
      </c>
      <c r="J13" s="197">
        <v>0</v>
      </c>
      <c r="K13" s="225">
        <f>(N26-Riool!$J$22)*(1+$J13)</f>
        <v>240</v>
      </c>
      <c r="L13" s="226">
        <f>(N26-Riool!$J$22)*(1+$J13)</f>
        <v>240</v>
      </c>
      <c r="M13" s="226">
        <f>(N26-Riool!$J$22)*(1+$J13)</f>
        <v>240</v>
      </c>
      <c r="N13" s="226">
        <f>(N25-Riool!$J$22)*(1+$J13)</f>
        <v>120</v>
      </c>
      <c r="O13" s="226">
        <f>(N25-Riool!$J$22)*(1+$J13)</f>
        <v>120</v>
      </c>
      <c r="P13" s="227">
        <v>0</v>
      </c>
      <c r="Q13" s="10"/>
      <c r="R13" t="s">
        <v>14</v>
      </c>
      <c r="S13" s="228">
        <f t="shared" si="5"/>
        <v>38.400000000000006</v>
      </c>
      <c r="T13" s="226">
        <f t="shared" si="0"/>
        <v>38.400000000000006</v>
      </c>
      <c r="U13" s="226">
        <f t="shared" si="1"/>
        <v>38.400000000000006</v>
      </c>
      <c r="V13" s="226">
        <f t="shared" si="2"/>
        <v>-81.599999999999994</v>
      </c>
      <c r="W13" s="226">
        <f t="shared" si="3"/>
        <v>-81.599999999999994</v>
      </c>
      <c r="X13" s="229">
        <f t="shared" si="4"/>
        <v>0</v>
      </c>
      <c r="Y13" s="10"/>
      <c r="Z13" s="218">
        <f>Riool!C33</f>
        <v>84</v>
      </c>
      <c r="AA13" s="218">
        <f>Riool!C32</f>
        <v>178</v>
      </c>
      <c r="AD13" s="204"/>
      <c r="AF13" s="58"/>
    </row>
    <row r="14" spans="1:33" ht="14.75" customHeight="1" thickTop="1" x14ac:dyDescent="0.35">
      <c r="A14" s="230" t="s">
        <v>785</v>
      </c>
      <c r="B14" s="231">
        <f>SUM(B8:B9)+B12+B13</f>
        <v>1617.9186239929436</v>
      </c>
      <c r="C14" s="62">
        <f t="shared" ref="C14:G14" si="6">SUM(C8:C9)+C12+C13</f>
        <v>853</v>
      </c>
      <c r="D14" s="62">
        <f t="shared" si="6"/>
        <v>600.28</v>
      </c>
      <c r="E14" s="62">
        <f t="shared" si="6"/>
        <v>718.32</v>
      </c>
      <c r="F14" s="62">
        <f t="shared" si="6"/>
        <v>465.6</v>
      </c>
      <c r="G14" s="62">
        <f t="shared" si="6"/>
        <v>0</v>
      </c>
      <c r="H14" s="64"/>
      <c r="I14" s="230" t="s">
        <v>785</v>
      </c>
      <c r="J14" s="213"/>
      <c r="K14" s="232">
        <f>SUM(K8:K9)+K12+K13</f>
        <v>1655.7241939024129</v>
      </c>
      <c r="L14" s="233">
        <f>SUM(L8:L9)+L12+L13</f>
        <v>890.80556990946889</v>
      </c>
      <c r="M14" s="233">
        <f>SUM(M8:M9)+M12+M13</f>
        <v>632.98667122101585</v>
      </c>
      <c r="N14" s="233">
        <f>SUM(N8:N9)+N12+N13</f>
        <v>636.12556990946905</v>
      </c>
      <c r="O14" s="233">
        <f>SUM(O8:O9)+O12+O13</f>
        <v>378.3066712210159</v>
      </c>
      <c r="P14" s="234">
        <f t="shared" ref="P14" si="7">SUM(P8:P13)</f>
        <v>0</v>
      </c>
      <c r="Q14" s="10"/>
      <c r="R14" s="230" t="s">
        <v>785</v>
      </c>
      <c r="S14" s="235">
        <f t="shared" ref="S14:X14" si="8">SUM(S8:S9)+S12+S13</f>
        <v>37.805569909469</v>
      </c>
      <c r="T14" s="236">
        <f t="shared" si="8"/>
        <v>37.805569909468943</v>
      </c>
      <c r="U14" s="236">
        <f t="shared" si="8"/>
        <v>32.706671221015853</v>
      </c>
      <c r="V14" s="236">
        <f t="shared" si="8"/>
        <v>-82.194430090531</v>
      </c>
      <c r="W14" s="236">
        <f t="shared" si="8"/>
        <v>-87.29332877898409</v>
      </c>
      <c r="X14" s="236">
        <f t="shared" si="8"/>
        <v>0</v>
      </c>
      <c r="Y14" s="62"/>
      <c r="Z14" s="237"/>
      <c r="AA14" s="203"/>
      <c r="AD14" s="204"/>
      <c r="AF14" s="58"/>
    </row>
    <row r="15" spans="1:33" ht="7.25" customHeight="1" x14ac:dyDescent="0.35">
      <c r="A15" s="230"/>
      <c r="B15" s="238"/>
      <c r="C15" s="62"/>
      <c r="D15" s="62"/>
      <c r="E15" s="62"/>
      <c r="F15" s="62"/>
      <c r="G15" s="62"/>
      <c r="I15" s="230"/>
      <c r="K15" s="62"/>
      <c r="L15" s="62"/>
      <c r="M15" s="62"/>
      <c r="N15" s="62"/>
      <c r="O15" s="239"/>
      <c r="P15" s="31"/>
      <c r="Q15" s="10"/>
      <c r="R15" s="10"/>
      <c r="S15" s="10"/>
      <c r="T15" s="10"/>
      <c r="U15" s="10"/>
      <c r="V15" s="10"/>
      <c r="W15" s="10"/>
      <c r="X15" s="10"/>
      <c r="Y15" s="10"/>
      <c r="Z15" s="240"/>
      <c r="AD15" s="204"/>
      <c r="AF15" s="58"/>
    </row>
    <row r="16" spans="1:33" ht="6" customHeight="1" x14ac:dyDescent="0.35">
      <c r="A16" s="241"/>
      <c r="B16" s="242"/>
      <c r="C16" s="243"/>
      <c r="D16" s="243"/>
      <c r="E16" s="243"/>
      <c r="F16" s="243"/>
      <c r="G16" s="243"/>
      <c r="I16" s="241"/>
      <c r="J16" s="1"/>
      <c r="K16" s="243"/>
      <c r="L16" s="243"/>
      <c r="M16" s="243"/>
      <c r="N16" s="243"/>
      <c r="O16" s="244"/>
      <c r="P16" s="245"/>
      <c r="Q16" s="10"/>
      <c r="R16" s="10"/>
      <c r="S16" s="10"/>
      <c r="T16" s="10"/>
      <c r="U16" s="10"/>
      <c r="V16" s="10"/>
      <c r="W16" s="10"/>
      <c r="X16" s="10"/>
      <c r="Y16" s="10"/>
      <c r="Z16" s="240"/>
      <c r="AD16" s="204"/>
      <c r="AF16" s="58"/>
    </row>
    <row r="17" spans="1:30" ht="7.25" customHeight="1" x14ac:dyDescent="0.35">
      <c r="A17" s="246"/>
      <c r="Z17" s="391"/>
      <c r="AA17" s="391"/>
      <c r="AB17" s="391"/>
      <c r="AC17" s="247"/>
      <c r="AD17" s="204"/>
    </row>
    <row r="18" spans="1:30" ht="15.5" x14ac:dyDescent="0.35">
      <c r="A18" s="248" t="s">
        <v>1001</v>
      </c>
      <c r="I18" s="248" t="s">
        <v>1000</v>
      </c>
      <c r="J18" s="249" t="s">
        <v>1041</v>
      </c>
      <c r="K18" s="186"/>
      <c r="L18" s="186"/>
      <c r="M18" s="186"/>
      <c r="N18" s="186"/>
      <c r="O18" s="250" t="s">
        <v>1077</v>
      </c>
      <c r="P18" s="251"/>
      <c r="Z18" s="246" t="s">
        <v>1013</v>
      </c>
    </row>
    <row r="19" spans="1:30" x14ac:dyDescent="0.35">
      <c r="A19" s="31" t="s">
        <v>959</v>
      </c>
      <c r="B19" s="126"/>
      <c r="C19" s="31" t="s">
        <v>14</v>
      </c>
      <c r="I19" s="31" t="s">
        <v>959</v>
      </c>
      <c r="K19" s="252" t="s">
        <v>1030</v>
      </c>
      <c r="L19" s="31" t="s">
        <v>14</v>
      </c>
      <c r="P19" s="252" t="s">
        <v>1030</v>
      </c>
      <c r="Z19" s="246" t="s">
        <v>977</v>
      </c>
    </row>
    <row r="20" spans="1:30" x14ac:dyDescent="0.35">
      <c r="A20" t="s">
        <v>1066</v>
      </c>
      <c r="B20" s="253">
        <v>1</v>
      </c>
      <c r="C20" t="s">
        <v>1065</v>
      </c>
      <c r="E20" s="16">
        <v>1</v>
      </c>
      <c r="I20" t="s">
        <v>1066</v>
      </c>
      <c r="J20" s="142">
        <v>1</v>
      </c>
      <c r="K20" s="254">
        <f>IF(J20&lt;&gt;100%,(Afval!O31-Afval!N14)/$B$41,0)</f>
        <v>0</v>
      </c>
      <c r="L20" t="s">
        <v>1065</v>
      </c>
      <c r="O20" s="142">
        <v>1</v>
      </c>
      <c r="P20" s="254">
        <f>IF(O20&lt;&gt;100%,(100%-O20)*Riool!H21/$B$41,0)</f>
        <v>0</v>
      </c>
    </row>
    <row r="21" spans="1:30" x14ac:dyDescent="0.35">
      <c r="A21" t="s">
        <v>965</v>
      </c>
      <c r="B21" s="255" t="s">
        <v>991</v>
      </c>
      <c r="C21" s="135" t="s">
        <v>990</v>
      </c>
      <c r="E21" s="141">
        <v>1</v>
      </c>
      <c r="I21" t="s">
        <v>965</v>
      </c>
      <c r="J21" s="143" t="s">
        <v>991</v>
      </c>
      <c r="K21" s="254">
        <f>IF(J21="Nee",-Afval!O32/$B$41,0)</f>
        <v>0</v>
      </c>
      <c r="L21" s="135" t="s">
        <v>990</v>
      </c>
      <c r="N21" s="135"/>
      <c r="O21" s="141">
        <v>1</v>
      </c>
      <c r="P21" s="254">
        <f>IF(O21&lt;&gt;100%,(100%-O21)*Riool!H20/$B$41,0)</f>
        <v>0</v>
      </c>
    </row>
    <row r="22" spans="1:30" x14ac:dyDescent="0.35">
      <c r="A22" t="s">
        <v>990</v>
      </c>
      <c r="B22" s="253">
        <v>1</v>
      </c>
      <c r="C22" s="190"/>
      <c r="E22" s="190"/>
      <c r="F22" s="16"/>
      <c r="I22" t="s">
        <v>990</v>
      </c>
      <c r="J22" s="16">
        <v>1</v>
      </c>
      <c r="K22" s="254">
        <f>(Afval!O37-Afval!$N$16)/$B$41</f>
        <v>2.0176079014138239E-2</v>
      </c>
    </row>
    <row r="23" spans="1:30" x14ac:dyDescent="0.35">
      <c r="A23" t="s">
        <v>955</v>
      </c>
      <c r="B23" s="253" t="s">
        <v>992</v>
      </c>
      <c r="C23" s="31" t="s">
        <v>14</v>
      </c>
      <c r="E23" s="256"/>
      <c r="I23" s="290" t="s">
        <v>1069</v>
      </c>
      <c r="J23" s="257"/>
      <c r="L23" s="31" t="s">
        <v>1014</v>
      </c>
      <c r="N23" s="256"/>
    </row>
    <row r="24" spans="1:30" x14ac:dyDescent="0.35">
      <c r="A24" t="s">
        <v>1007</v>
      </c>
      <c r="B24" s="258">
        <v>0</v>
      </c>
      <c r="C24" s="31" t="s">
        <v>807</v>
      </c>
      <c r="E24" s="53" t="s">
        <v>7</v>
      </c>
      <c r="F24" s="53" t="s">
        <v>808</v>
      </c>
      <c r="G24" s="53" t="s">
        <v>809</v>
      </c>
      <c r="I24" s="135" t="s">
        <v>1064</v>
      </c>
      <c r="J24" s="141"/>
      <c r="L24" s="31" t="s">
        <v>1037</v>
      </c>
      <c r="N24" s="53" t="s">
        <v>7</v>
      </c>
      <c r="O24" s="53" t="s">
        <v>808</v>
      </c>
      <c r="P24" s="53" t="s">
        <v>809</v>
      </c>
    </row>
    <row r="25" spans="1:30" ht="16.5" x14ac:dyDescent="0.35">
      <c r="B25" s="126"/>
      <c r="C25" t="s">
        <v>1027</v>
      </c>
      <c r="E25">
        <v>201.6</v>
      </c>
      <c r="F25" s="10">
        <v>16399</v>
      </c>
      <c r="G25" s="60">
        <f>F25*E25</f>
        <v>3306038.4</v>
      </c>
      <c r="I25" s="190" t="s">
        <v>955</v>
      </c>
      <c r="J25" s="259"/>
      <c r="K25" s="254"/>
      <c r="L25" s="203" t="s">
        <v>1087</v>
      </c>
      <c r="M25" s="203"/>
      <c r="N25" s="144">
        <v>120</v>
      </c>
      <c r="O25" s="145">
        <v>6399</v>
      </c>
      <c r="P25" s="60">
        <f>O25*N25</f>
        <v>767880</v>
      </c>
    </row>
    <row r="26" spans="1:30" ht="16.5" x14ac:dyDescent="0.35">
      <c r="B26" s="260"/>
      <c r="C26" t="s">
        <v>1028</v>
      </c>
      <c r="E26">
        <v>268.8</v>
      </c>
      <c r="F26" s="10">
        <f>Riool!D7+Riool!D8</f>
        <v>1722</v>
      </c>
      <c r="G26" s="60">
        <f>F26*E26</f>
        <v>462873.60000000003</v>
      </c>
      <c r="I26" s="190" t="s">
        <v>1069</v>
      </c>
      <c r="J26" s="289">
        <v>10</v>
      </c>
      <c r="L26" s="203" t="s">
        <v>1029</v>
      </c>
      <c r="M26" s="203"/>
      <c r="N26" s="144">
        <v>240</v>
      </c>
      <c r="O26" s="145">
        <v>10000</v>
      </c>
      <c r="P26" s="60">
        <f>O26*N26</f>
        <v>2400000</v>
      </c>
    </row>
    <row r="27" spans="1:30" ht="16.5" x14ac:dyDescent="0.35">
      <c r="A27" s="248" t="s">
        <v>1176</v>
      </c>
      <c r="C27" t="s">
        <v>1036</v>
      </c>
      <c r="E27">
        <v>201.6</v>
      </c>
      <c r="F27" s="10">
        <v>797</v>
      </c>
      <c r="G27" s="60">
        <f>F27*E27</f>
        <v>160675.19999999998</v>
      </c>
      <c r="I27" s="248" t="s">
        <v>1176</v>
      </c>
      <c r="L27" t="s">
        <v>1039</v>
      </c>
      <c r="N27">
        <f>$N$26+67</f>
        <v>307</v>
      </c>
      <c r="O27" s="10">
        <f>Riool!I7+Riool!I8</f>
        <v>1722</v>
      </c>
      <c r="P27" s="60">
        <f t="shared" ref="P27:P29" si="9">O27*N27</f>
        <v>528654</v>
      </c>
    </row>
    <row r="28" spans="1:30" ht="16.5" x14ac:dyDescent="0.35">
      <c r="A28" t="s">
        <v>1171</v>
      </c>
      <c r="B28" s="126" t="s">
        <v>1177</v>
      </c>
      <c r="C28" t="s">
        <v>1035</v>
      </c>
      <c r="E28">
        <v>268.8</v>
      </c>
      <c r="F28" s="10">
        <f>Riool!D10+Riool!D11</f>
        <v>1206</v>
      </c>
      <c r="G28" s="60">
        <f>F28*E28</f>
        <v>324172.79999999999</v>
      </c>
      <c r="I28" s="284" t="str">
        <f>Afval_dashboard!U6</f>
        <v>1. Oud papier en karton</v>
      </c>
      <c r="J28" s="390" t="str">
        <f>Afval_dashboard!V6</f>
        <v>1x per vier weken</v>
      </c>
      <c r="K28" s="390"/>
      <c r="L28" t="s">
        <v>1038</v>
      </c>
      <c r="N28">
        <f>N26</f>
        <v>240</v>
      </c>
      <c r="O28" s="10">
        <f>Riool!I9</f>
        <v>797</v>
      </c>
      <c r="P28" s="60">
        <f t="shared" si="9"/>
        <v>191280</v>
      </c>
    </row>
    <row r="29" spans="1:30" ht="16.5" x14ac:dyDescent="0.35">
      <c r="A29" t="s">
        <v>1172</v>
      </c>
      <c r="B29" s="126" t="s">
        <v>1179</v>
      </c>
      <c r="C29" s="31" t="s">
        <v>784</v>
      </c>
      <c r="F29" s="10"/>
      <c r="G29" s="61">
        <f>SUM(G25:G28)</f>
        <v>4253760</v>
      </c>
      <c r="I29" s="285" t="str">
        <f>Afval_dashboard!U7</f>
        <v>2. PBD (Plastic, Blik en Drankenkartons)</v>
      </c>
      <c r="J29" s="390" t="str">
        <f>Afval_dashboard!V7</f>
        <v>1x per twee weken + elke week op hotspots</v>
      </c>
      <c r="K29" s="390"/>
      <c r="L29" t="s">
        <v>1040</v>
      </c>
      <c r="N29">
        <f>$N$26+67</f>
        <v>307</v>
      </c>
      <c r="O29" s="10">
        <f>Riool!I10+Riool!I11</f>
        <v>1206</v>
      </c>
      <c r="P29" s="60">
        <f t="shared" si="9"/>
        <v>370242</v>
      </c>
    </row>
    <row r="30" spans="1:30" x14ac:dyDescent="0.35">
      <c r="A30" t="s">
        <v>1173</v>
      </c>
      <c r="B30" s="126" t="s">
        <v>1180</v>
      </c>
      <c r="I30" s="284" t="str">
        <f>Afval_dashboard!U8</f>
        <v>3. Luiers en incontinentiemateriaal</v>
      </c>
      <c r="J30" s="390" t="str">
        <f>Afval_dashboard!V8</f>
        <v>centrale ondergrondse containers</v>
      </c>
      <c r="K30" s="390"/>
      <c r="L30" s="31" t="s">
        <v>784</v>
      </c>
      <c r="O30" s="10"/>
      <c r="P30" s="61">
        <f>SUM(P25:P29)</f>
        <v>4258056</v>
      </c>
    </row>
    <row r="31" spans="1:30" ht="29" x14ac:dyDescent="0.35">
      <c r="A31" t="s">
        <v>1174</v>
      </c>
      <c r="B31" s="126" t="s">
        <v>1200</v>
      </c>
      <c r="I31" s="284" t="str">
        <f>Afval_dashboard!U9</f>
        <v>4. GFT/E-container (Groente-, Fruit-, Tuin- en Etensrestenafval)</v>
      </c>
      <c r="J31" s="287" t="str">
        <f>Afval_dashboard!V9</f>
        <v>tarief verlagen</v>
      </c>
      <c r="K31" s="288"/>
      <c r="L31" s="261" t="s">
        <v>1051</v>
      </c>
    </row>
    <row r="32" spans="1:30" ht="14.5" customHeight="1" x14ac:dyDescent="0.35">
      <c r="A32" t="s">
        <v>1175</v>
      </c>
      <c r="B32" s="126" t="s">
        <v>1182</v>
      </c>
      <c r="I32" s="284" t="str">
        <f>Afval_dashboard!U10</f>
        <v>5. Bladkorven</v>
      </c>
      <c r="J32" s="390" t="str">
        <f>Afval_dashboard!V10</f>
        <v>bladkorven</v>
      </c>
      <c r="K32" s="390"/>
      <c r="L32" s="261"/>
    </row>
    <row r="33" spans="1:28" ht="14.5" customHeight="1" x14ac:dyDescent="0.35">
      <c r="A33" t="s">
        <v>1170</v>
      </c>
      <c r="B33" s="126" t="s">
        <v>1183</v>
      </c>
      <c r="I33" s="284" t="str">
        <f>Afval_dashboard!U11</f>
        <v>6. Milieustraat</v>
      </c>
      <c r="J33" s="390" t="str">
        <f>Afval_dashboard!V11</f>
        <v>poorttarieven</v>
      </c>
      <c r="K33" s="390"/>
      <c r="L33" s="261"/>
    </row>
    <row r="34" spans="1:28" ht="14.5" customHeight="1" x14ac:dyDescent="0.35">
      <c r="L34" s="261"/>
    </row>
    <row r="35" spans="1:28" ht="14.5" customHeight="1" x14ac:dyDescent="0.35">
      <c r="I35" s="262" t="s">
        <v>1201</v>
      </c>
      <c r="J35" s="203"/>
      <c r="K35" s="263">
        <f>SUM($K$20:$K$22)+SUM($P$20:$P$21)</f>
        <v>2.0176079014138239E-2</v>
      </c>
      <c r="L35" s="261"/>
    </row>
    <row r="36" spans="1:28" ht="6.65" customHeight="1" x14ac:dyDescent="0.35">
      <c r="C36" s="10"/>
      <c r="D36" s="61"/>
      <c r="K36" s="10"/>
      <c r="L36" s="61"/>
    </row>
    <row r="37" spans="1:28" ht="6" customHeight="1" x14ac:dyDescent="0.35">
      <c r="A37" s="264"/>
      <c r="B37" s="264"/>
      <c r="C37" s="265"/>
      <c r="D37" s="266"/>
      <c r="E37" s="264"/>
      <c r="F37" s="264"/>
      <c r="G37" s="264"/>
      <c r="I37" s="1"/>
      <c r="J37" s="1"/>
      <c r="K37" s="267"/>
      <c r="L37" s="268"/>
      <c r="M37" s="1"/>
      <c r="N37" s="1"/>
      <c r="O37" s="1"/>
      <c r="P37" s="1"/>
      <c r="R37" s="1"/>
      <c r="S37" s="1"/>
      <c r="T37" s="267"/>
      <c r="U37" s="268"/>
      <c r="V37" s="1"/>
      <c r="W37" s="1"/>
      <c r="X37" s="1"/>
      <c r="Y37" s="1"/>
    </row>
    <row r="38" spans="1:28" ht="7.25" customHeight="1" x14ac:dyDescent="0.35">
      <c r="A38" s="248"/>
      <c r="C38" s="10"/>
      <c r="D38" s="61"/>
      <c r="K38" s="10"/>
      <c r="L38" s="61"/>
      <c r="T38" s="10"/>
      <c r="U38" s="61"/>
    </row>
    <row r="39" spans="1:28" ht="14" customHeight="1" x14ac:dyDescent="0.35">
      <c r="A39" s="248" t="s">
        <v>1048</v>
      </c>
      <c r="B39" s="256"/>
      <c r="I39" s="248" t="s">
        <v>1049</v>
      </c>
      <c r="J39" s="135"/>
      <c r="K39" s="269"/>
      <c r="R39" s="248" t="s">
        <v>1050</v>
      </c>
      <c r="S39" s="135"/>
      <c r="T39" s="269"/>
    </row>
    <row r="40" spans="1:28" ht="43.5" x14ac:dyDescent="0.35">
      <c r="A40" s="55" t="s">
        <v>964</v>
      </c>
      <c r="B40" s="53" t="s">
        <v>969</v>
      </c>
      <c r="C40" s="53" t="s">
        <v>952</v>
      </c>
      <c r="D40" s="56" t="s">
        <v>1044</v>
      </c>
      <c r="I40" s="55" t="s">
        <v>964</v>
      </c>
      <c r="J40" s="56" t="s">
        <v>1043</v>
      </c>
      <c r="K40" s="56" t="s">
        <v>1042</v>
      </c>
      <c r="L40" s="56" t="s">
        <v>1044</v>
      </c>
      <c r="M40" s="270"/>
      <c r="N40" s="53"/>
      <c r="O40" s="31"/>
      <c r="P40" s="31"/>
      <c r="Q40" s="31"/>
      <c r="R40" s="55" t="s">
        <v>964</v>
      </c>
      <c r="S40" s="56" t="s">
        <v>1045</v>
      </c>
      <c r="T40" s="56" t="s">
        <v>1046</v>
      </c>
      <c r="U40" s="56"/>
      <c r="V40" s="270"/>
      <c r="W40" s="53"/>
      <c r="X40" s="31"/>
      <c r="Y40" s="31"/>
      <c r="AB40" s="56"/>
    </row>
    <row r="41" spans="1:28" x14ac:dyDescent="0.35">
      <c r="A41" t="s">
        <v>5</v>
      </c>
      <c r="B41" s="60">
        <f>OZB!E5</f>
        <v>5135081</v>
      </c>
      <c r="C41" s="60">
        <v>0</v>
      </c>
      <c r="D41" s="271">
        <v>0</v>
      </c>
      <c r="I41" t="s">
        <v>5</v>
      </c>
      <c r="J41" s="272">
        <f>OZB!F5</f>
        <v>5238686.8000000007</v>
      </c>
      <c r="K41" s="272">
        <v>0</v>
      </c>
      <c r="L41" s="272">
        <v>0</v>
      </c>
      <c r="M41" s="271"/>
      <c r="N41" s="60"/>
      <c r="R41" t="s">
        <v>5</v>
      </c>
      <c r="S41" s="272">
        <f>J41-B41</f>
        <v>103605.80000000075</v>
      </c>
      <c r="T41" s="272">
        <f>K41-C41</f>
        <v>0</v>
      </c>
      <c r="U41" s="60"/>
      <c r="V41" s="271"/>
      <c r="W41" s="60"/>
    </row>
    <row r="42" spans="1:28" x14ac:dyDescent="0.35">
      <c r="A42" t="s">
        <v>1015</v>
      </c>
      <c r="B42" s="60">
        <f>OZB!E6+OZB!E7</f>
        <v>2198038</v>
      </c>
      <c r="C42" s="60">
        <v>0</v>
      </c>
      <c r="D42" s="271">
        <v>0</v>
      </c>
      <c r="I42" t="s">
        <v>1015</v>
      </c>
      <c r="J42" s="272">
        <f>OZB!F6+OZB!F7</f>
        <v>2198038</v>
      </c>
      <c r="K42" s="272">
        <v>0</v>
      </c>
      <c r="L42" s="272">
        <v>0</v>
      </c>
      <c r="M42" s="271"/>
      <c r="N42" s="60"/>
      <c r="R42" t="s">
        <v>1015</v>
      </c>
      <c r="S42" s="272">
        <f t="shared" ref="S42:T44" si="10">J42-B42</f>
        <v>0</v>
      </c>
      <c r="T42" s="272">
        <f t="shared" si="10"/>
        <v>0</v>
      </c>
      <c r="U42" s="60"/>
      <c r="V42" s="271"/>
      <c r="W42" s="60"/>
    </row>
    <row r="43" spans="1:28" x14ac:dyDescent="0.35">
      <c r="A43" t="s">
        <v>13</v>
      </c>
      <c r="B43" s="60">
        <f>Afval!J43</f>
        <v>6356130.4643899994</v>
      </c>
      <c r="C43" s="60">
        <f>Afval!G43</f>
        <v>6355383.2412</v>
      </c>
      <c r="D43" s="271">
        <f>B43-C43</f>
        <v>747.22318999934942</v>
      </c>
      <c r="I43" t="s">
        <v>13</v>
      </c>
      <c r="J43" s="273">
        <f>Afval_dashboard!N39</f>
        <v>5363805</v>
      </c>
      <c r="K43" s="273">
        <f>Afval_dashboard!Q39</f>
        <v>6486447</v>
      </c>
      <c r="L43" s="273">
        <f t="shared" ref="L43" si="11">J43-K43</f>
        <v>-1122642</v>
      </c>
      <c r="M43" s="274"/>
      <c r="N43" s="60"/>
      <c r="R43" t="s">
        <v>13</v>
      </c>
      <c r="S43" s="272">
        <f t="shared" si="10"/>
        <v>-992325.4643899994</v>
      </c>
      <c r="T43" s="272">
        <f t="shared" si="10"/>
        <v>131063.75879999995</v>
      </c>
      <c r="U43" s="60"/>
      <c r="V43" s="271"/>
      <c r="W43" s="60"/>
    </row>
    <row r="44" spans="1:28" ht="15" thickBot="1" x14ac:dyDescent="0.4">
      <c r="A44" s="275" t="s">
        <v>14</v>
      </c>
      <c r="B44" s="276">
        <f>Riool!E12</f>
        <v>4253760</v>
      </c>
      <c r="C44" s="276">
        <v>4252236</v>
      </c>
      <c r="D44" s="276">
        <f>B44-C44</f>
        <v>1524</v>
      </c>
      <c r="I44" s="275" t="s">
        <v>14</v>
      </c>
      <c r="J44" s="277">
        <f>Riool!J12</f>
        <v>4258056</v>
      </c>
      <c r="K44" s="277">
        <f>4252236-(100%-O20)*Riool!$H$21-(100%-O21)*Riool!$H$20</f>
        <v>4252236</v>
      </c>
      <c r="L44" s="277">
        <f>J44-K44</f>
        <v>5820</v>
      </c>
      <c r="M44" s="278"/>
      <c r="N44" s="60"/>
      <c r="R44" s="275" t="s">
        <v>14</v>
      </c>
      <c r="S44" s="277">
        <f t="shared" si="10"/>
        <v>4296</v>
      </c>
      <c r="T44" s="277">
        <f t="shared" si="10"/>
        <v>0</v>
      </c>
      <c r="U44" s="60"/>
      <c r="V44" s="271"/>
      <c r="W44" s="60"/>
    </row>
    <row r="45" spans="1:28" ht="15" thickTop="1" x14ac:dyDescent="0.35">
      <c r="A45" s="31" t="s">
        <v>785</v>
      </c>
      <c r="B45" s="61">
        <f>SUM(B41:B44)</f>
        <v>17943009.464389998</v>
      </c>
      <c r="C45" s="61">
        <f>SUM(C41:C44)</f>
        <v>10607619.2412</v>
      </c>
      <c r="D45" s="61">
        <f>SUM(D41:D44)</f>
        <v>2271.2231899993494</v>
      </c>
      <c r="I45" s="31" t="s">
        <v>785</v>
      </c>
      <c r="J45" s="279">
        <f>SUM(J41:J44)</f>
        <v>17058585.800000001</v>
      </c>
      <c r="K45" s="279">
        <f>SUM(K41:K44)</f>
        <v>10738683</v>
      </c>
      <c r="L45" s="279">
        <f>SUM(L41:L44)</f>
        <v>-1116822</v>
      </c>
      <c r="M45" s="271"/>
      <c r="N45" s="61"/>
      <c r="R45" s="31" t="s">
        <v>785</v>
      </c>
      <c r="S45" s="279">
        <f>SUM(S41:S44)</f>
        <v>-884423.66438999865</v>
      </c>
      <c r="T45" s="279">
        <f>SUM(T41:T44)</f>
        <v>131063.75879999995</v>
      </c>
      <c r="U45" s="61"/>
      <c r="V45" s="271"/>
      <c r="W45" s="61"/>
    </row>
    <row r="46" spans="1:28" ht="6.65" customHeight="1" x14ac:dyDescent="0.35">
      <c r="C46" s="10"/>
      <c r="D46" s="61"/>
      <c r="K46" s="10"/>
      <c r="L46" s="61"/>
      <c r="T46" s="10"/>
      <c r="U46" s="61"/>
    </row>
    <row r="47" spans="1:28" ht="6" customHeight="1" x14ac:dyDescent="0.35">
      <c r="A47" s="264"/>
      <c r="B47" s="264"/>
      <c r="C47" s="265"/>
      <c r="D47" s="266"/>
      <c r="E47" s="264"/>
      <c r="F47" s="264"/>
      <c r="G47" s="264"/>
      <c r="I47" s="1"/>
      <c r="J47" s="1"/>
      <c r="K47" s="267"/>
      <c r="L47" s="268"/>
      <c r="M47" s="1"/>
      <c r="N47" s="1"/>
      <c r="O47" s="1"/>
      <c r="P47" s="1"/>
      <c r="R47" s="1"/>
      <c r="S47" s="1"/>
      <c r="T47" s="267"/>
      <c r="U47" s="268"/>
      <c r="V47" s="1"/>
      <c r="W47" s="1"/>
      <c r="X47" s="1"/>
      <c r="Y47" s="1"/>
    </row>
    <row r="48" spans="1:28" x14ac:dyDescent="0.35"/>
    <row r="49" spans="1:25" ht="64.5" customHeight="1" x14ac:dyDescent="0.35">
      <c r="A49" s="280" t="s">
        <v>1068</v>
      </c>
    </row>
    <row r="50" spans="1:25" x14ac:dyDescent="0.35">
      <c r="A50" s="281" t="s">
        <v>11</v>
      </c>
      <c r="B50" s="203"/>
      <c r="C50" s="203"/>
      <c r="D50" s="203"/>
      <c r="E50" s="203"/>
      <c r="F50" s="203"/>
      <c r="G50" s="203"/>
      <c r="H50" s="203"/>
      <c r="I50" s="281" t="s">
        <v>14</v>
      </c>
      <c r="J50" s="203"/>
      <c r="K50" s="203"/>
      <c r="L50" s="203"/>
      <c r="M50" s="203"/>
      <c r="N50" s="203"/>
      <c r="O50" s="203"/>
      <c r="P50" s="203"/>
      <c r="Q50" s="203"/>
      <c r="R50" s="281" t="s">
        <v>13</v>
      </c>
      <c r="S50" s="203"/>
      <c r="T50" s="203"/>
      <c r="U50" s="203"/>
      <c r="V50" s="203"/>
      <c r="W50" s="203"/>
      <c r="X50" s="203"/>
      <c r="Y50" s="203"/>
    </row>
    <row r="51" spans="1:25" x14ac:dyDescent="0.35">
      <c r="A51" s="203" t="s">
        <v>1053</v>
      </c>
      <c r="B51" s="203"/>
      <c r="C51" s="203"/>
      <c r="D51" s="203"/>
      <c r="E51" s="203"/>
      <c r="F51" s="203"/>
      <c r="G51" s="203"/>
      <c r="H51" s="203"/>
      <c r="I51" s="203" t="s">
        <v>1056</v>
      </c>
      <c r="J51" s="203"/>
      <c r="K51" s="203"/>
      <c r="L51" s="203"/>
      <c r="M51" s="203"/>
      <c r="N51" s="203" t="s">
        <v>1057</v>
      </c>
      <c r="O51" s="203"/>
      <c r="P51" s="203"/>
      <c r="Q51" s="203"/>
      <c r="R51" s="203" t="s">
        <v>1062</v>
      </c>
      <c r="S51" s="203"/>
      <c r="T51" s="203"/>
      <c r="U51" s="203"/>
      <c r="V51" s="203"/>
      <c r="W51" s="203"/>
      <c r="X51" s="203"/>
      <c r="Y51" s="203"/>
    </row>
    <row r="52" spans="1:25" x14ac:dyDescent="0.35">
      <c r="A52" s="203" t="s">
        <v>1052</v>
      </c>
      <c r="B52" s="203"/>
      <c r="C52" s="203"/>
      <c r="D52" s="203"/>
      <c r="E52" s="203"/>
      <c r="F52" s="203"/>
      <c r="G52" s="203"/>
      <c r="H52" s="203"/>
      <c r="I52" s="203" t="s">
        <v>1054</v>
      </c>
      <c r="J52" s="203"/>
      <c r="K52" s="203"/>
      <c r="L52" s="203"/>
      <c r="M52" s="203"/>
      <c r="N52" s="203" t="s">
        <v>1058</v>
      </c>
      <c r="O52" s="203"/>
      <c r="P52" s="203"/>
      <c r="Q52" s="203"/>
      <c r="R52" s="203" t="s">
        <v>1075</v>
      </c>
      <c r="S52" s="203"/>
      <c r="T52" s="203"/>
      <c r="U52" s="203"/>
      <c r="V52" s="203"/>
      <c r="W52" s="203"/>
      <c r="X52" s="203"/>
      <c r="Y52" s="203"/>
    </row>
    <row r="53" spans="1:25" x14ac:dyDescent="0.35">
      <c r="A53" s="203"/>
      <c r="B53" s="203"/>
      <c r="C53" s="203"/>
      <c r="D53" s="203"/>
      <c r="E53" s="203"/>
      <c r="F53" s="203"/>
      <c r="G53" s="203"/>
      <c r="H53" s="203"/>
      <c r="I53" s="203" t="s">
        <v>1055</v>
      </c>
      <c r="J53" s="203"/>
      <c r="K53" s="203"/>
      <c r="L53" s="203"/>
      <c r="M53" s="203"/>
      <c r="N53" s="203" t="s">
        <v>1059</v>
      </c>
      <c r="O53" s="203"/>
      <c r="P53" s="203"/>
      <c r="Q53" s="203"/>
      <c r="R53" s="203" t="s">
        <v>1074</v>
      </c>
      <c r="S53" s="203"/>
      <c r="T53" s="203"/>
      <c r="U53" s="203"/>
      <c r="V53" s="203"/>
      <c r="W53" s="203"/>
      <c r="X53" s="203"/>
      <c r="Y53" s="203"/>
    </row>
    <row r="54" spans="1:25" x14ac:dyDescent="0.35">
      <c r="A54" s="262" t="s">
        <v>1086</v>
      </c>
      <c r="B54" s="203"/>
      <c r="C54" s="203"/>
      <c r="D54" s="203"/>
      <c r="E54" s="203"/>
      <c r="F54" s="203"/>
      <c r="G54" s="203"/>
      <c r="H54" s="203"/>
      <c r="I54" s="203"/>
      <c r="J54" s="203"/>
      <c r="K54" s="203"/>
      <c r="L54" s="203"/>
      <c r="M54" s="203"/>
      <c r="N54" s="203" t="s">
        <v>1091</v>
      </c>
      <c r="O54" s="203"/>
      <c r="P54" s="203"/>
      <c r="Q54" s="203"/>
      <c r="R54" s="203" t="s">
        <v>1079</v>
      </c>
      <c r="S54" s="203"/>
      <c r="T54" s="203"/>
      <c r="U54" s="203"/>
      <c r="V54" s="203"/>
      <c r="W54" s="203"/>
      <c r="X54" s="203"/>
      <c r="Y54" s="203"/>
    </row>
    <row r="55" spans="1:25" x14ac:dyDescent="0.35">
      <c r="A55" s="203" t="s">
        <v>1081</v>
      </c>
      <c r="B55" s="203"/>
      <c r="C55" s="203"/>
      <c r="D55" s="203"/>
      <c r="E55" s="203"/>
      <c r="F55" s="203"/>
      <c r="G55" s="203"/>
      <c r="H55" s="203"/>
      <c r="I55" s="203"/>
      <c r="J55" s="203"/>
      <c r="K55" s="203"/>
      <c r="L55" s="203"/>
      <c r="M55" s="203"/>
      <c r="N55" s="203" t="s">
        <v>1060</v>
      </c>
      <c r="O55" s="203"/>
      <c r="P55" s="203"/>
      <c r="Q55" s="203"/>
      <c r="R55" s="203" t="s">
        <v>1080</v>
      </c>
      <c r="S55" s="203"/>
      <c r="T55" s="203"/>
      <c r="U55" s="203"/>
      <c r="V55" s="203"/>
      <c r="W55" s="203"/>
      <c r="X55" s="203"/>
      <c r="Y55" s="203"/>
    </row>
    <row r="56" spans="1:25" x14ac:dyDescent="0.35">
      <c r="A56" s="203" t="s">
        <v>1082</v>
      </c>
      <c r="B56" s="203"/>
      <c r="C56" s="203"/>
      <c r="D56" s="203"/>
      <c r="E56" s="203"/>
      <c r="F56" s="203"/>
      <c r="G56" s="203"/>
      <c r="H56" s="203"/>
      <c r="I56" s="203"/>
      <c r="J56" s="203"/>
      <c r="K56" s="203"/>
      <c r="L56" s="203"/>
      <c r="M56" s="203"/>
      <c r="N56" s="203" t="s">
        <v>1061</v>
      </c>
      <c r="O56" s="203"/>
      <c r="P56" s="203"/>
      <c r="Q56" s="203"/>
      <c r="R56" s="203" t="s">
        <v>1078</v>
      </c>
      <c r="S56" s="203"/>
      <c r="T56" s="203"/>
      <c r="U56" s="203"/>
      <c r="V56" s="203"/>
      <c r="W56" s="203"/>
      <c r="X56" s="203"/>
      <c r="Y56" s="203"/>
    </row>
    <row r="57" spans="1:25" x14ac:dyDescent="0.35">
      <c r="A57" s="203" t="s">
        <v>1084</v>
      </c>
      <c r="B57" s="203"/>
      <c r="C57" s="203"/>
      <c r="D57" s="203"/>
      <c r="E57" s="203"/>
      <c r="F57" s="203"/>
      <c r="G57" s="203"/>
      <c r="H57" s="203"/>
      <c r="I57" s="203"/>
      <c r="J57" s="203"/>
      <c r="K57" s="203"/>
      <c r="L57" s="203"/>
      <c r="M57" s="203"/>
      <c r="N57" s="203"/>
      <c r="O57" s="203"/>
      <c r="P57" s="203"/>
      <c r="Q57" s="203"/>
      <c r="R57" s="282" t="s">
        <v>1070</v>
      </c>
      <c r="S57" s="203"/>
      <c r="T57" s="203"/>
      <c r="U57" s="203"/>
      <c r="V57" s="203"/>
      <c r="W57" s="203"/>
      <c r="X57" s="203"/>
      <c r="Y57" s="203"/>
    </row>
    <row r="58" spans="1:25" x14ac:dyDescent="0.35">
      <c r="A58" s="203" t="s">
        <v>1083</v>
      </c>
      <c r="B58" s="203"/>
      <c r="C58" s="203"/>
      <c r="D58" s="203"/>
      <c r="E58" s="203"/>
      <c r="F58" s="203"/>
      <c r="G58" s="203"/>
      <c r="H58" s="203"/>
      <c r="I58" s="203"/>
      <c r="J58" s="203"/>
      <c r="K58" s="203"/>
      <c r="L58" s="203"/>
      <c r="M58" s="203"/>
      <c r="N58" s="203"/>
      <c r="O58" s="203"/>
      <c r="P58" s="203"/>
      <c r="Q58" s="203"/>
      <c r="R58" s="282" t="s">
        <v>1071</v>
      </c>
      <c r="S58" s="203"/>
      <c r="T58" s="203"/>
      <c r="U58" s="203"/>
      <c r="V58" s="203"/>
      <c r="W58" s="203"/>
      <c r="X58" s="203"/>
      <c r="Y58" s="203"/>
    </row>
    <row r="59" spans="1:25" x14ac:dyDescent="0.35">
      <c r="A59" s="203" t="s">
        <v>1085</v>
      </c>
      <c r="B59" s="203"/>
      <c r="C59" s="203"/>
      <c r="D59" s="203"/>
      <c r="E59" s="203"/>
      <c r="F59" s="203"/>
      <c r="G59" s="203"/>
      <c r="H59" s="203"/>
      <c r="I59" s="203"/>
      <c r="J59" s="203"/>
      <c r="K59" s="203"/>
      <c r="L59" s="203"/>
      <c r="M59" s="203"/>
      <c r="N59" s="203"/>
      <c r="O59" s="203"/>
      <c r="P59" s="203"/>
      <c r="Q59" s="203"/>
      <c r="R59" s="282" t="s">
        <v>1072</v>
      </c>
      <c r="S59" s="203"/>
      <c r="T59" s="203"/>
      <c r="U59" s="203"/>
      <c r="V59" s="203"/>
      <c r="W59" s="203"/>
      <c r="X59" s="203"/>
      <c r="Y59" s="203"/>
    </row>
    <row r="60" spans="1:25" x14ac:dyDescent="0.35">
      <c r="A60" s="203"/>
      <c r="B60" s="203"/>
      <c r="C60" s="203"/>
      <c r="D60" s="203"/>
      <c r="E60" s="203"/>
      <c r="F60" s="203"/>
      <c r="G60" s="203"/>
      <c r="H60" s="203"/>
      <c r="I60" s="203"/>
      <c r="J60" s="203"/>
      <c r="K60" s="203"/>
      <c r="L60" s="203"/>
      <c r="M60" s="203"/>
      <c r="N60" s="203"/>
      <c r="O60" s="203"/>
      <c r="P60" s="203"/>
      <c r="Q60" s="203"/>
      <c r="R60" s="282" t="s">
        <v>1073</v>
      </c>
      <c r="S60" s="203"/>
      <c r="T60" s="203"/>
      <c r="U60" s="203"/>
      <c r="V60" s="203"/>
      <c r="W60" s="203"/>
      <c r="X60" s="203"/>
      <c r="Y60" s="203"/>
    </row>
    <row r="61" spans="1:25" x14ac:dyDescent="0.35">
      <c r="A61" s="203"/>
      <c r="B61" s="203"/>
      <c r="C61" s="203"/>
      <c r="D61" s="203"/>
      <c r="E61" s="203"/>
      <c r="F61" s="203"/>
      <c r="G61" s="203"/>
      <c r="H61" s="203"/>
      <c r="I61" s="203"/>
      <c r="J61" s="203"/>
      <c r="K61" s="203"/>
      <c r="L61" s="203"/>
      <c r="M61" s="203"/>
      <c r="N61" s="203"/>
      <c r="O61" s="203"/>
      <c r="P61" s="203"/>
      <c r="Q61" s="203"/>
      <c r="R61" s="283" t="s">
        <v>1063</v>
      </c>
      <c r="S61" s="203"/>
      <c r="T61" s="203"/>
      <c r="U61" s="203"/>
      <c r="V61" s="203"/>
      <c r="W61" s="203"/>
      <c r="X61" s="203"/>
      <c r="Y61" s="203"/>
    </row>
    <row r="62" spans="1:25" x14ac:dyDescent="0.35"/>
    <row r="63" spans="1:25" x14ac:dyDescent="0.35">
      <c r="A63" s="281" t="s">
        <v>1178</v>
      </c>
      <c r="B63" s="203"/>
      <c r="C63" s="203"/>
      <c r="D63" s="203"/>
      <c r="E63" s="203"/>
      <c r="F63" s="203"/>
      <c r="G63" s="203"/>
      <c r="H63" s="203"/>
      <c r="I63" s="203"/>
      <c r="J63" s="203"/>
      <c r="K63" s="203"/>
      <c r="L63" s="203"/>
      <c r="M63" s="203"/>
      <c r="N63" s="203"/>
      <c r="O63" s="203"/>
      <c r="P63" s="203"/>
      <c r="Q63" s="203"/>
      <c r="R63" s="203"/>
      <c r="S63" s="203"/>
      <c r="T63" s="203"/>
      <c r="U63" s="203"/>
      <c r="V63" s="203"/>
      <c r="W63" s="203"/>
      <c r="X63" s="203"/>
      <c r="Y63" s="203"/>
    </row>
    <row r="64" spans="1:25" x14ac:dyDescent="0.35">
      <c r="A64" s="203" t="s">
        <v>1184</v>
      </c>
      <c r="B64" s="203"/>
      <c r="C64" s="203"/>
      <c r="D64" s="203"/>
      <c r="E64" s="203"/>
      <c r="F64" s="203"/>
      <c r="G64" s="203"/>
      <c r="H64" s="203"/>
      <c r="I64" s="203"/>
      <c r="J64" s="203"/>
      <c r="K64" s="203"/>
      <c r="L64" s="203"/>
      <c r="M64" s="203"/>
      <c r="N64" s="203"/>
      <c r="O64" s="203"/>
      <c r="P64" s="203"/>
      <c r="Q64" s="203"/>
      <c r="R64" s="203"/>
      <c r="S64" s="203"/>
      <c r="T64" s="203"/>
      <c r="U64" s="203"/>
      <c r="V64" s="203"/>
      <c r="W64" s="203"/>
      <c r="X64" s="203"/>
      <c r="Y64" s="203"/>
    </row>
    <row r="65" spans="1:25" x14ac:dyDescent="0.35">
      <c r="A65" s="203" t="s">
        <v>1188</v>
      </c>
      <c r="B65" s="203"/>
      <c r="C65" s="203"/>
      <c r="D65" s="203"/>
      <c r="E65" s="203"/>
      <c r="F65" s="203"/>
      <c r="G65" s="203"/>
      <c r="H65" s="203"/>
      <c r="I65" s="203"/>
      <c r="J65" s="203"/>
      <c r="K65" s="203"/>
      <c r="L65" s="203"/>
      <c r="M65" s="203"/>
      <c r="N65" s="203"/>
      <c r="O65" s="203"/>
      <c r="P65" s="203"/>
      <c r="Q65" s="203"/>
      <c r="R65" s="203"/>
      <c r="S65" s="203"/>
      <c r="T65" s="203"/>
      <c r="U65" s="203"/>
      <c r="V65" s="203"/>
      <c r="W65" s="203"/>
      <c r="X65" s="203"/>
      <c r="Y65" s="203"/>
    </row>
    <row r="66" spans="1:25" x14ac:dyDescent="0.35">
      <c r="A66" s="203" t="s">
        <v>1194</v>
      </c>
      <c r="B66" s="203"/>
      <c r="C66" s="203"/>
      <c r="D66" s="203"/>
      <c r="E66" s="203"/>
      <c r="F66" s="203"/>
      <c r="G66" s="203"/>
      <c r="H66" s="203"/>
      <c r="I66" s="203"/>
      <c r="J66" s="203"/>
      <c r="K66" s="203"/>
      <c r="L66" s="203"/>
      <c r="M66" s="203"/>
      <c r="N66" s="203"/>
      <c r="O66" s="203"/>
      <c r="P66" s="203"/>
      <c r="Q66" s="203"/>
      <c r="R66" s="203"/>
      <c r="S66" s="203"/>
      <c r="T66" s="203"/>
      <c r="U66" s="203"/>
      <c r="V66" s="203"/>
      <c r="W66" s="203"/>
      <c r="X66" s="203"/>
      <c r="Y66" s="203"/>
    </row>
    <row r="67" spans="1:25" x14ac:dyDescent="0.35">
      <c r="A67" s="203" t="s">
        <v>1189</v>
      </c>
      <c r="B67" s="203"/>
      <c r="C67" s="203"/>
      <c r="D67" s="203"/>
      <c r="E67" s="203"/>
      <c r="F67" s="203"/>
      <c r="G67" s="203"/>
      <c r="H67" s="203"/>
      <c r="I67" s="203"/>
      <c r="J67" s="203"/>
      <c r="K67" s="203"/>
      <c r="L67" s="203"/>
      <c r="M67" s="203"/>
      <c r="N67" s="203"/>
      <c r="O67" s="203"/>
      <c r="P67" s="203"/>
      <c r="Q67" s="203"/>
      <c r="R67" s="203"/>
      <c r="S67" s="203"/>
      <c r="T67" s="203"/>
      <c r="U67" s="203"/>
      <c r="V67" s="203"/>
      <c r="W67" s="203"/>
      <c r="X67" s="203"/>
      <c r="Y67" s="203"/>
    </row>
    <row r="68" spans="1:25" x14ac:dyDescent="0.35">
      <c r="A68" s="203" t="s">
        <v>1187</v>
      </c>
      <c r="B68" s="203"/>
      <c r="C68" s="203"/>
      <c r="D68" s="203"/>
      <c r="E68" s="203"/>
      <c r="F68" s="203"/>
      <c r="G68" s="203"/>
      <c r="H68" s="203"/>
      <c r="I68" s="203"/>
      <c r="J68" s="203"/>
      <c r="K68" s="203"/>
      <c r="L68" s="203"/>
      <c r="M68" s="203"/>
      <c r="N68" s="203"/>
      <c r="O68" s="203"/>
      <c r="P68" s="203"/>
      <c r="Q68" s="203"/>
      <c r="R68" s="203"/>
      <c r="S68" s="203"/>
      <c r="T68" s="203"/>
      <c r="U68" s="203"/>
      <c r="V68" s="203"/>
      <c r="W68" s="203"/>
      <c r="X68" s="203"/>
      <c r="Y68" s="203"/>
    </row>
    <row r="69" spans="1:25" x14ac:dyDescent="0.35">
      <c r="A69" s="203" t="s">
        <v>1186</v>
      </c>
      <c r="B69" s="203"/>
      <c r="C69" s="203"/>
      <c r="D69" s="203"/>
      <c r="E69" s="203"/>
      <c r="F69" s="203"/>
      <c r="G69" s="203"/>
      <c r="H69" s="203"/>
      <c r="I69" s="203"/>
      <c r="J69" s="203"/>
      <c r="K69" s="203"/>
      <c r="L69" s="203"/>
      <c r="M69" s="203"/>
      <c r="N69" s="203"/>
      <c r="O69" s="203"/>
      <c r="P69" s="203"/>
      <c r="Q69" s="203"/>
      <c r="R69" s="203"/>
      <c r="S69" s="203"/>
      <c r="T69" s="203"/>
      <c r="U69" s="203"/>
      <c r="V69" s="203"/>
      <c r="W69" s="203"/>
      <c r="X69" s="203"/>
      <c r="Y69" s="203"/>
    </row>
    <row r="70" spans="1:25" x14ac:dyDescent="0.35">
      <c r="A70" s="203" t="s">
        <v>1185</v>
      </c>
      <c r="B70" s="203"/>
      <c r="C70" s="203"/>
      <c r="D70" s="203"/>
      <c r="E70" s="203"/>
      <c r="F70" s="203"/>
      <c r="G70" s="203"/>
      <c r="H70" s="203"/>
      <c r="I70" s="203"/>
      <c r="J70" s="203"/>
      <c r="K70" s="203"/>
      <c r="L70" s="203"/>
      <c r="M70" s="203"/>
      <c r="N70" s="203"/>
      <c r="O70" s="203"/>
      <c r="P70" s="203"/>
      <c r="Q70" s="203"/>
      <c r="R70" s="203"/>
      <c r="S70" s="203"/>
      <c r="T70" s="203"/>
      <c r="U70" s="203"/>
      <c r="V70" s="203"/>
      <c r="W70" s="203"/>
      <c r="X70" s="203"/>
      <c r="Y70" s="203"/>
    </row>
    <row r="71" spans="1:25" x14ac:dyDescent="0.35"/>
    <row r="72" spans="1:25" x14ac:dyDescent="0.35"/>
    <row r="73" spans="1:25" x14ac:dyDescent="0.35"/>
    <row r="74" spans="1:25" x14ac:dyDescent="0.35"/>
    <row r="75" spans="1:25" x14ac:dyDescent="0.35"/>
    <row r="76" spans="1:25" x14ac:dyDescent="0.35"/>
    <row r="77" spans="1:25" x14ac:dyDescent="0.35"/>
    <row r="78" spans="1:25" x14ac:dyDescent="0.35"/>
    <row r="79" spans="1:25" x14ac:dyDescent="0.35"/>
    <row r="80" spans="1:25" x14ac:dyDescent="0.35"/>
  </sheetData>
  <sheetProtection formatCells="0" formatColumns="0" formatRows="0" insertColumns="0" insertRows="0" insertHyperlinks="0" sort="0" autoFilter="0" pivotTables="0"/>
  <mergeCells count="6">
    <mergeCell ref="J33:K33"/>
    <mergeCell ref="Z17:AB17"/>
    <mergeCell ref="J28:K28"/>
    <mergeCell ref="J29:K29"/>
    <mergeCell ref="J30:K30"/>
    <mergeCell ref="J32:K32"/>
  </mergeCells>
  <phoneticPr fontId="16" type="noConversion"/>
  <conditionalFormatting sqref="I24">
    <cfRule type="expression" dxfId="19" priority="28">
      <formula>OR($I$23=$I$25,$I$23=$I$26,$I$23="[Kies kwijtschelding]")</formula>
    </cfRule>
  </conditionalFormatting>
  <conditionalFormatting sqref="I25">
    <cfRule type="expression" dxfId="18" priority="30">
      <formula>OR(I$23=$I$24,,$I$23="[Kies kwijtschelding]")</formula>
    </cfRule>
  </conditionalFormatting>
  <conditionalFormatting sqref="I26">
    <cfRule type="expression" dxfId="17" priority="29">
      <formula>OR(I$23=$I$24,$I$23=$I$25,$I$23="[Kies kwijtschelding]")</formula>
    </cfRule>
  </conditionalFormatting>
  <conditionalFormatting sqref="J24">
    <cfRule type="expression" dxfId="16" priority="20">
      <formula>OR($I$23=$I$25,$I$23=$I$26)</formula>
    </cfRule>
  </conditionalFormatting>
  <conditionalFormatting sqref="J25">
    <cfRule type="expression" dxfId="15" priority="32">
      <formula>I$23=$I$24</formula>
    </cfRule>
  </conditionalFormatting>
  <conditionalFormatting sqref="J26">
    <cfRule type="expression" dxfId="14" priority="31">
      <formula>OR(I$23=$I$24,$I$23=$I$25,$I$23="[Kies kwijtschelding]")</formula>
    </cfRule>
  </conditionalFormatting>
  <dataValidations count="7">
    <dataValidation type="list" allowBlank="1" showInputMessage="1" showErrorMessage="1" sqref="J21" xr:uid="{A45939B8-A47C-4253-AA2F-C5FD7E7223C6}">
      <formula1>"Ja,Nee"</formula1>
    </dataValidation>
    <dataValidation type="list" allowBlank="1" showInputMessage="1" showErrorMessage="1" sqref="I23" xr:uid="{E3B657C1-FC8F-4AC7-A0AC-1D2818F3607C}">
      <formula1>"[Kies kwijtschelding],Volledige kwijtschelding,Alleen vastrecht,Vastrecht met variabele kosten"</formula1>
    </dataValidation>
    <dataValidation type="list" allowBlank="1" showInputMessage="1" showErrorMessage="1" sqref="B28" xr:uid="{8A631645-FA26-4FAC-9CA6-8459284DD0FA}">
      <formula1>"2 weken,4 weken"</formula1>
    </dataValidation>
    <dataValidation type="list" allowBlank="1" showInputMessage="1" showErrorMessage="1" sqref="B29" xr:uid="{146DFF5E-B626-45A1-9666-82D6241A3189}">
      <formula1>"1 week,2 weken"</formula1>
    </dataValidation>
    <dataValidation type="list" allowBlank="1" showInputMessage="1" showErrorMessage="1" sqref="B30" xr:uid="{FC77D45B-9A8A-4253-9730-E003E5191E7D}">
      <formula1>"Tarief,Kosteloos"</formula1>
    </dataValidation>
    <dataValidation type="list" allowBlank="1" showInputMessage="1" showErrorMessage="1" sqref="B32" xr:uid="{D70F7DB7-78DD-4585-8501-2ED22C9627FE}">
      <formula1>"Wel plaatsen,Niet plaatsen"</formula1>
    </dataValidation>
    <dataValidation type="list" allowBlank="1" showInputMessage="1" showErrorMessage="1" sqref="B33" xr:uid="{21C48DF8-FF96-4D07-BAF2-F680B4451F26}">
      <formula1>"Betaald,Kosteloos"</formula1>
    </dataValidation>
  </dataValidation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88F244E-56FA-4681-B15D-38D48E1C5FE6}">
          <x14:formula1>
            <xm:f>Afval!$F$37:$F$39</xm:f>
          </x14:formula1>
          <xm:sqref>Z41</xm:sqref>
        </x14:dataValidation>
        <x14:dataValidation type="list" allowBlank="1" showInputMessage="1" showErrorMessage="1" xr:uid="{173F426F-9310-4AD6-92D3-26C980751FBE}">
          <x14:formula1>
            <xm:f>Afval!$P$55:$P$59</xm:f>
          </x14:formula1>
          <xm:sqref>B31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CE9B1C-31AB-43C7-B44C-6532D2662808}">
  <sheetPr codeName="Blad3"/>
  <dimension ref="B2:K38"/>
  <sheetViews>
    <sheetView zoomScale="80" zoomScaleNormal="80" workbookViewId="0">
      <selection sqref="A1:E3"/>
    </sheetView>
  </sheetViews>
  <sheetFormatPr defaultRowHeight="14.5" x14ac:dyDescent="0.35"/>
  <cols>
    <col min="1" max="1" width="5" customWidth="1"/>
    <col min="2" max="2" width="35.81640625" customWidth="1"/>
    <col min="3" max="5" width="14.81640625" customWidth="1"/>
    <col min="6" max="6" width="13.81640625" customWidth="1"/>
    <col min="7" max="7" width="12.81640625" customWidth="1"/>
    <col min="8" max="9" width="8.81640625" customWidth="1"/>
    <col min="10" max="10" width="34.81640625" customWidth="1"/>
    <col min="11" max="11" width="13.1796875" customWidth="1"/>
  </cols>
  <sheetData>
    <row r="2" spans="2:11" ht="18.5" x14ac:dyDescent="0.45">
      <c r="C2" s="139" t="s">
        <v>1033</v>
      </c>
    </row>
    <row r="4" spans="2:11" ht="44" customHeight="1" x14ac:dyDescent="0.35">
      <c r="B4" s="31" t="s">
        <v>2</v>
      </c>
      <c r="C4" s="56" t="s">
        <v>978</v>
      </c>
      <c r="D4" s="53" t="s">
        <v>8</v>
      </c>
      <c r="E4" s="53" t="s">
        <v>17</v>
      </c>
      <c r="F4" s="56" t="s">
        <v>968</v>
      </c>
    </row>
    <row r="5" spans="2:11" x14ac:dyDescent="0.35">
      <c r="B5" t="s">
        <v>5</v>
      </c>
      <c r="C5" s="52">
        <v>6.4800000000000003E-4</v>
      </c>
      <c r="D5" s="10">
        <v>7924507716.0493822</v>
      </c>
      <c r="E5" s="10">
        <f>D5*C5</f>
        <v>5135081</v>
      </c>
      <c r="F5" s="10">
        <f>C22</f>
        <v>5238686.8000000007</v>
      </c>
    </row>
    <row r="6" spans="2:11" x14ac:dyDescent="0.35">
      <c r="B6" t="s">
        <v>4</v>
      </c>
      <c r="C6" s="52">
        <v>1.524E-3</v>
      </c>
      <c r="D6" s="10">
        <v>617873359.5800525</v>
      </c>
      <c r="E6" s="10">
        <f>D6*C6</f>
        <v>941639</v>
      </c>
      <c r="F6" s="10">
        <f>K24</f>
        <v>941639</v>
      </c>
      <c r="K6" s="10"/>
    </row>
    <row r="7" spans="2:11" x14ac:dyDescent="0.35">
      <c r="B7" t="s">
        <v>3</v>
      </c>
      <c r="C7" s="52">
        <v>1.8760000000000001E-3</v>
      </c>
      <c r="D7" s="10">
        <v>669722281.44989336</v>
      </c>
      <c r="E7" s="10">
        <f>D7*C7</f>
        <v>1256399</v>
      </c>
      <c r="F7" s="10">
        <f>K25</f>
        <v>1256399</v>
      </c>
      <c r="K7" s="10"/>
    </row>
    <row r="8" spans="2:11" x14ac:dyDescent="0.35">
      <c r="B8" s="31" t="s">
        <v>784</v>
      </c>
      <c r="D8" s="54">
        <f>SUM(D5:D7)</f>
        <v>9212103357.0793285</v>
      </c>
      <c r="E8" s="54">
        <f>SUM(E5:E7)</f>
        <v>7333119</v>
      </c>
      <c r="F8" s="54">
        <f>SUM(F5:F7)</f>
        <v>7436724.8000000007</v>
      </c>
    </row>
    <row r="9" spans="2:11" x14ac:dyDescent="0.35">
      <c r="B9" t="s">
        <v>10</v>
      </c>
    </row>
    <row r="10" spans="2:11" x14ac:dyDescent="0.35">
      <c r="E10" s="13"/>
      <c r="F10" s="11">
        <v>7925000000</v>
      </c>
      <c r="G10">
        <f>F10*C5</f>
        <v>5135400</v>
      </c>
    </row>
    <row r="12" spans="2:11" ht="15.5" x14ac:dyDescent="0.35">
      <c r="B12" s="51" t="s">
        <v>5</v>
      </c>
      <c r="J12" s="51" t="s">
        <v>1015</v>
      </c>
    </row>
    <row r="13" spans="2:11" x14ac:dyDescent="0.35">
      <c r="B13" t="s">
        <v>790</v>
      </c>
      <c r="C13" s="10">
        <v>390000</v>
      </c>
    </row>
    <row r="14" spans="2:11" x14ac:dyDescent="0.35">
      <c r="B14" t="s">
        <v>16</v>
      </c>
      <c r="C14" s="9">
        <v>496126.54</v>
      </c>
    </row>
    <row r="15" spans="2:11" x14ac:dyDescent="0.35">
      <c r="B15" t="s">
        <v>7</v>
      </c>
      <c r="C15" s="15">
        <f>C5</f>
        <v>6.4800000000000003E-4</v>
      </c>
      <c r="G15" s="28"/>
      <c r="J15" t="s">
        <v>1021</v>
      </c>
      <c r="K15" s="15">
        <f>C6</f>
        <v>1.524E-3</v>
      </c>
    </row>
    <row r="16" spans="2:11" x14ac:dyDescent="0.35">
      <c r="B16" t="s">
        <v>980</v>
      </c>
      <c r="C16" s="58">
        <f>C5*C14</f>
        <v>321.48999792000001</v>
      </c>
      <c r="D16" t="s">
        <v>788</v>
      </c>
      <c r="G16" s="28"/>
      <c r="J16" t="s">
        <v>1016</v>
      </c>
      <c r="K16" s="15">
        <f>C7</f>
        <v>1.8760000000000001E-3</v>
      </c>
    </row>
    <row r="17" spans="2:11" x14ac:dyDescent="0.35">
      <c r="B17" t="s">
        <v>980</v>
      </c>
      <c r="C17" s="58">
        <f>C15*C13</f>
        <v>252.72</v>
      </c>
      <c r="D17" t="s">
        <v>979</v>
      </c>
      <c r="G17" s="28"/>
    </row>
    <row r="18" spans="2:11" x14ac:dyDescent="0.35">
      <c r="B18" t="s">
        <v>787</v>
      </c>
      <c r="C18" s="120">
        <f>Dashboard!J8</f>
        <v>2.0176079014138239E-2</v>
      </c>
    </row>
    <row r="19" spans="2:11" x14ac:dyDescent="0.35">
      <c r="B19" t="s">
        <v>951</v>
      </c>
      <c r="C19" s="15">
        <f>C15*(1+C18)</f>
        <v>6.6107409920116171E-4</v>
      </c>
      <c r="J19" t="s">
        <v>787</v>
      </c>
      <c r="K19" s="120">
        <f>Dashboard!J9</f>
        <v>0</v>
      </c>
    </row>
    <row r="20" spans="2:11" x14ac:dyDescent="0.35">
      <c r="B20" t="s">
        <v>21</v>
      </c>
      <c r="C20" s="45">
        <f>C19*C14</f>
        <v>327.97640552028912</v>
      </c>
      <c r="D20" t="s">
        <v>788</v>
      </c>
      <c r="J20" t="s">
        <v>1018</v>
      </c>
      <c r="K20" s="15">
        <f>K15*(1+K19)</f>
        <v>1.524E-3</v>
      </c>
    </row>
    <row r="21" spans="2:11" x14ac:dyDescent="0.35">
      <c r="B21" t="s">
        <v>21</v>
      </c>
      <c r="C21" s="45">
        <f>C19*C13</f>
        <v>257.81889868845309</v>
      </c>
      <c r="D21" t="s">
        <v>979</v>
      </c>
      <c r="J21" t="s">
        <v>1019</v>
      </c>
      <c r="K21" s="15">
        <f>K16*(1+K$19)</f>
        <v>1.8760000000000001E-3</v>
      </c>
    </row>
    <row r="22" spans="2:11" x14ac:dyDescent="0.35">
      <c r="B22" t="s">
        <v>1005</v>
      </c>
      <c r="C22" s="10">
        <f>C19*D5</f>
        <v>5238686.8000000007</v>
      </c>
      <c r="K22" s="15"/>
    </row>
    <row r="23" spans="2:11" x14ac:dyDescent="0.35">
      <c r="B23" s="28" t="s">
        <v>786</v>
      </c>
    </row>
    <row r="24" spans="2:11" x14ac:dyDescent="0.35">
      <c r="B24" t="s">
        <v>1003</v>
      </c>
      <c r="C24">
        <f>_xlfn.RANK.EQ($C20,'Gegevens per gemeente 2025'!$L$5:$L$346,1)</f>
        <v>20</v>
      </c>
      <c r="D24" t="s">
        <v>788</v>
      </c>
      <c r="J24" t="s">
        <v>1020</v>
      </c>
      <c r="K24" s="10">
        <f>K20*D6</f>
        <v>941639</v>
      </c>
    </row>
    <row r="25" spans="2:11" x14ac:dyDescent="0.35">
      <c r="B25" t="s">
        <v>1002</v>
      </c>
      <c r="C25">
        <f>_xlfn.RANK.EQ($C16,COELO!$L$2:$L$343,1)</f>
        <v>19</v>
      </c>
      <c r="J25" t="s">
        <v>1023</v>
      </c>
      <c r="K25" s="10">
        <f>K21*D7</f>
        <v>1256399</v>
      </c>
    </row>
    <row r="27" spans="2:11" x14ac:dyDescent="0.35">
      <c r="B27" s="124" t="s">
        <v>1031</v>
      </c>
      <c r="C27" s="4"/>
      <c r="D27" s="4"/>
      <c r="E27" s="4"/>
      <c r="F27" s="4"/>
      <c r="G27" s="4"/>
    </row>
    <row r="28" spans="2:11" x14ac:dyDescent="0.35">
      <c r="B28" s="124" t="s">
        <v>1004</v>
      </c>
      <c r="C28" s="4"/>
      <c r="D28" s="4"/>
      <c r="E28" s="4"/>
      <c r="F28" s="4"/>
      <c r="G28" s="4"/>
    </row>
    <row r="30" spans="2:11" x14ac:dyDescent="0.35">
      <c r="B30" s="122" t="s">
        <v>981</v>
      </c>
      <c r="C30" s="122"/>
      <c r="D30" s="122"/>
      <c r="E30" s="122"/>
      <c r="F30" s="122"/>
      <c r="G30" s="122"/>
      <c r="J30" s="28" t="s">
        <v>1026</v>
      </c>
      <c r="K30" s="10">
        <v>500000</v>
      </c>
    </row>
    <row r="31" spans="2:11" x14ac:dyDescent="0.35">
      <c r="J31" t="s">
        <v>11</v>
      </c>
      <c r="K31" s="58">
        <f>((K30*K15)+(K16*K30))/2</f>
        <v>850</v>
      </c>
    </row>
    <row r="32" spans="2:11" x14ac:dyDescent="0.35">
      <c r="J32" t="s">
        <v>1024</v>
      </c>
      <c r="K32" s="58">
        <f>((K30*K20)+(K30*K21))/2</f>
        <v>850</v>
      </c>
    </row>
    <row r="33" spans="2:2" x14ac:dyDescent="0.35">
      <c r="B33" t="s">
        <v>777</v>
      </c>
    </row>
    <row r="34" spans="2:2" x14ac:dyDescent="0.35">
      <c r="B34" t="s">
        <v>778</v>
      </c>
    </row>
    <row r="35" spans="2:2" x14ac:dyDescent="0.35">
      <c r="B35" t="s">
        <v>779</v>
      </c>
    </row>
    <row r="37" spans="2:2" x14ac:dyDescent="0.35">
      <c r="B37" t="s">
        <v>780</v>
      </c>
    </row>
    <row r="38" spans="2:2" x14ac:dyDescent="0.35">
      <c r="B38" t="s">
        <v>781</v>
      </c>
    </row>
  </sheetData>
  <phoneticPr fontId="16" type="noConversion"/>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CFFE9B-07F1-42FD-9926-F50EFBAC29FF}">
  <sheetPr codeName="Blad4"/>
  <dimension ref="B2:AG37"/>
  <sheetViews>
    <sheetView zoomScale="80" zoomScaleNormal="80" workbookViewId="0">
      <selection activeCell="H9" sqref="H9"/>
    </sheetView>
  </sheetViews>
  <sheetFormatPr defaultRowHeight="14.5" x14ac:dyDescent="0.35"/>
  <cols>
    <col min="2" max="2" width="27.1796875" customWidth="1"/>
    <col min="3" max="3" width="11.81640625" customWidth="1"/>
    <col min="4" max="4" width="9.81640625" bestFit="1" customWidth="1"/>
    <col min="5" max="6" width="12.453125" customWidth="1"/>
    <col min="7" max="7" width="27" customWidth="1"/>
    <col min="8" max="9" width="11.81640625" customWidth="1"/>
    <col min="10" max="10" width="15" customWidth="1"/>
    <col min="12" max="12" width="13.81640625" hidden="1" customWidth="1"/>
    <col min="13" max="14" width="0" hidden="1" customWidth="1"/>
    <col min="15" max="15" width="13" hidden="1" customWidth="1"/>
    <col min="16" max="16" width="14.54296875" hidden="1" customWidth="1"/>
    <col min="17" max="17" width="0" hidden="1" customWidth="1"/>
    <col min="18" max="18" width="16.1796875" hidden="1" customWidth="1"/>
    <col min="19" max="19" width="0" hidden="1" customWidth="1"/>
  </cols>
  <sheetData>
    <row r="2" spans="2:33" ht="18.5" x14ac:dyDescent="0.45">
      <c r="D2" s="139" t="s">
        <v>1034</v>
      </c>
    </row>
    <row r="4" spans="2:33" ht="43.5" x14ac:dyDescent="0.35">
      <c r="B4" t="s">
        <v>807</v>
      </c>
      <c r="C4" s="53" t="s">
        <v>7</v>
      </c>
      <c r="D4" s="53" t="s">
        <v>808</v>
      </c>
      <c r="E4" s="53" t="s">
        <v>809</v>
      </c>
      <c r="G4" t="s">
        <v>807</v>
      </c>
      <c r="H4" s="56" t="s">
        <v>823</v>
      </c>
      <c r="I4" s="53" t="s">
        <v>808</v>
      </c>
      <c r="J4" s="56" t="s">
        <v>824</v>
      </c>
      <c r="K4">
        <v>2025</v>
      </c>
      <c r="L4" t="s">
        <v>807</v>
      </c>
      <c r="M4" t="s">
        <v>7</v>
      </c>
      <c r="N4" t="s">
        <v>808</v>
      </c>
      <c r="O4" t="s">
        <v>809</v>
      </c>
      <c r="P4" s="56" t="s">
        <v>823</v>
      </c>
      <c r="Q4" t="s">
        <v>808</v>
      </c>
      <c r="R4" s="14" t="s">
        <v>824</v>
      </c>
      <c r="X4" s="59" t="s">
        <v>792</v>
      </c>
    </row>
    <row r="5" spans="2:33" ht="16.5" x14ac:dyDescent="0.35">
      <c r="D5" s="10"/>
      <c r="E5" s="60">
        <f>D5*C5</f>
        <v>0</v>
      </c>
      <c r="F5" s="60"/>
      <c r="G5" t="s">
        <v>1088</v>
      </c>
      <c r="H5" s="11">
        <f>Dashboard!N13</f>
        <v>120</v>
      </c>
      <c r="I5" s="11">
        <f>Dashboard!O25</f>
        <v>6399</v>
      </c>
      <c r="J5" s="60">
        <f>H5*I5</f>
        <v>767880</v>
      </c>
      <c r="K5" s="140">
        <v>120</v>
      </c>
      <c r="L5" t="s">
        <v>1010</v>
      </c>
      <c r="M5">
        <v>120</v>
      </c>
      <c r="N5" s="11">
        <v>5000</v>
      </c>
      <c r="O5" s="60">
        <f>N5*M5</f>
        <v>600000</v>
      </c>
      <c r="P5" s="46">
        <v>126</v>
      </c>
      <c r="Q5" s="11">
        <v>6399</v>
      </c>
      <c r="R5" s="60">
        <f>P5*Q5</f>
        <v>806274</v>
      </c>
      <c r="X5" s="59" t="s">
        <v>793</v>
      </c>
    </row>
    <row r="6" spans="2:33" ht="16.5" x14ac:dyDescent="0.35">
      <c r="B6" t="s">
        <v>1012</v>
      </c>
      <c r="C6">
        <v>201.6</v>
      </c>
      <c r="D6" s="10">
        <v>16399</v>
      </c>
      <c r="E6" s="60">
        <f>D6*C6</f>
        <v>3306038.4</v>
      </c>
      <c r="F6" s="60"/>
      <c r="G6" t="s">
        <v>1089</v>
      </c>
      <c r="H6" s="11">
        <f>Dashboard!L13</f>
        <v>240</v>
      </c>
      <c r="I6" s="11">
        <f>Dashboard!O26</f>
        <v>10000</v>
      </c>
      <c r="J6" s="60">
        <f t="shared" ref="J6:J11" si="0">H6*I6</f>
        <v>2400000</v>
      </c>
      <c r="K6" s="140">
        <v>240</v>
      </c>
      <c r="L6" t="s">
        <v>1011</v>
      </c>
      <c r="M6">
        <v>240</v>
      </c>
      <c r="N6" s="11">
        <f>16399-N5</f>
        <v>11399</v>
      </c>
      <c r="O6" s="60">
        <f>N6*M6</f>
        <v>2735760</v>
      </c>
      <c r="P6" s="46">
        <v>250</v>
      </c>
      <c r="Q6" s="11">
        <v>10000</v>
      </c>
      <c r="R6" s="60">
        <f t="shared" ref="R6:R11" si="1">P6*Q6</f>
        <v>2500000</v>
      </c>
      <c r="X6" s="59" t="s">
        <v>794</v>
      </c>
    </row>
    <row r="7" spans="2:33" ht="16.5" x14ac:dyDescent="0.35">
      <c r="B7" t="s">
        <v>810</v>
      </c>
      <c r="C7">
        <v>268.8</v>
      </c>
      <c r="D7" s="10">
        <v>1548</v>
      </c>
      <c r="E7" s="60">
        <f t="shared" ref="E7:E11" si="2">D7*C7</f>
        <v>416102.40000000002</v>
      </c>
      <c r="F7" s="60"/>
      <c r="G7" t="s">
        <v>810</v>
      </c>
      <c r="H7" s="11">
        <f>(Dashboard!N27-Riool!$J$22)*(1+Dashboard!$J$13)</f>
        <v>307</v>
      </c>
      <c r="I7" s="11">
        <v>1548</v>
      </c>
      <c r="J7" s="60">
        <f t="shared" si="0"/>
        <v>475236</v>
      </c>
      <c r="K7" s="140">
        <v>307</v>
      </c>
      <c r="L7" t="s">
        <v>810</v>
      </c>
      <c r="M7">
        <v>268.8</v>
      </c>
      <c r="N7" s="10">
        <v>1548</v>
      </c>
      <c r="O7" s="60">
        <f t="shared" ref="O7:O11" si="3">N7*M7</f>
        <v>416102.40000000002</v>
      </c>
      <c r="P7">
        <f>M7</f>
        <v>268.8</v>
      </c>
      <c r="Q7" s="10">
        <v>1548</v>
      </c>
      <c r="R7" s="60">
        <f t="shared" si="1"/>
        <v>416102.40000000002</v>
      </c>
      <c r="X7" s="59" t="s">
        <v>795</v>
      </c>
    </row>
    <row r="8" spans="2:33" ht="16.5" x14ac:dyDescent="0.35">
      <c r="B8" t="s">
        <v>811</v>
      </c>
      <c r="C8">
        <v>268.8</v>
      </c>
      <c r="D8" s="10">
        <v>174</v>
      </c>
      <c r="E8" s="60">
        <f t="shared" si="2"/>
        <v>46771.200000000004</v>
      </c>
      <c r="F8" s="60"/>
      <c r="G8" t="s">
        <v>811</v>
      </c>
      <c r="H8" s="11">
        <f>(Dashboard!N27-Riool!$J$22)*(1+Dashboard!$J$13)</f>
        <v>307</v>
      </c>
      <c r="I8" s="11">
        <v>174</v>
      </c>
      <c r="J8" s="60">
        <f t="shared" si="0"/>
        <v>53418</v>
      </c>
      <c r="K8" s="140">
        <v>307</v>
      </c>
      <c r="L8" t="s">
        <v>811</v>
      </c>
      <c r="M8">
        <v>268.8</v>
      </c>
      <c r="N8" s="10">
        <v>174</v>
      </c>
      <c r="O8" s="60">
        <f t="shared" si="3"/>
        <v>46771.200000000004</v>
      </c>
      <c r="P8">
        <f>M8</f>
        <v>268.8</v>
      </c>
      <c r="Q8" s="10">
        <v>174</v>
      </c>
      <c r="R8" s="60">
        <f t="shared" si="1"/>
        <v>46771.200000000004</v>
      </c>
      <c r="X8" s="59" t="s">
        <v>796</v>
      </c>
    </row>
    <row r="9" spans="2:33" ht="16.5" x14ac:dyDescent="0.35">
      <c r="B9" t="s">
        <v>812</v>
      </c>
      <c r="C9">
        <v>201.6</v>
      </c>
      <c r="D9" s="10">
        <v>797</v>
      </c>
      <c r="E9" s="60">
        <f t="shared" si="2"/>
        <v>160675.19999999998</v>
      </c>
      <c r="F9" s="60"/>
      <c r="G9" t="s">
        <v>812</v>
      </c>
      <c r="H9" s="11">
        <f>(Dashboard!N28-Riool!$J$22)*(1+Dashboard!$J$13)</f>
        <v>240</v>
      </c>
      <c r="I9" s="11">
        <v>797</v>
      </c>
      <c r="J9" s="60">
        <f t="shared" si="0"/>
        <v>191280</v>
      </c>
      <c r="K9" s="140">
        <v>240</v>
      </c>
      <c r="L9" t="s">
        <v>812</v>
      </c>
      <c r="M9">
        <v>201.6</v>
      </c>
      <c r="N9" s="10">
        <v>797</v>
      </c>
      <c r="O9" s="60">
        <f t="shared" si="3"/>
        <v>160675.19999999998</v>
      </c>
      <c r="P9" s="46">
        <v>211.7</v>
      </c>
      <c r="Q9" s="11">
        <v>797</v>
      </c>
      <c r="R9" s="60">
        <f t="shared" si="1"/>
        <v>168724.9</v>
      </c>
      <c r="X9" s="59" t="s">
        <v>797</v>
      </c>
    </row>
    <row r="10" spans="2:33" ht="16.5" x14ac:dyDescent="0.35">
      <c r="B10" t="s">
        <v>1090</v>
      </c>
      <c r="C10">
        <v>268.8</v>
      </c>
      <c r="D10" s="10">
        <v>108</v>
      </c>
      <c r="E10" s="60">
        <f t="shared" si="2"/>
        <v>29030.400000000001</v>
      </c>
      <c r="F10" s="60"/>
      <c r="G10" t="s">
        <v>1090</v>
      </c>
      <c r="H10" s="11">
        <f>(Dashboard!N29-Riool!$J$22)*(1+Dashboard!$J$13)</f>
        <v>307</v>
      </c>
      <c r="I10" s="11">
        <v>108</v>
      </c>
      <c r="J10" s="60">
        <f t="shared" si="0"/>
        <v>33156</v>
      </c>
      <c r="K10" s="140">
        <v>307</v>
      </c>
      <c r="L10" t="s">
        <v>813</v>
      </c>
      <c r="M10">
        <v>268.8</v>
      </c>
      <c r="N10" s="10">
        <v>108</v>
      </c>
      <c r="O10" s="60">
        <f t="shared" si="3"/>
        <v>29030.400000000001</v>
      </c>
      <c r="P10">
        <f>M10</f>
        <v>268.8</v>
      </c>
      <c r="Q10" s="10">
        <v>108</v>
      </c>
      <c r="R10" s="60">
        <f t="shared" si="1"/>
        <v>29030.400000000001</v>
      </c>
    </row>
    <row r="11" spans="2:33" ht="16.5" x14ac:dyDescent="0.35">
      <c r="B11" t="s">
        <v>814</v>
      </c>
      <c r="C11">
        <v>268.8</v>
      </c>
      <c r="D11" s="10">
        <v>1098</v>
      </c>
      <c r="E11" s="60">
        <f t="shared" si="2"/>
        <v>295142.40000000002</v>
      </c>
      <c r="F11" s="60"/>
      <c r="G11" t="s">
        <v>814</v>
      </c>
      <c r="H11" s="11">
        <f>(H10-Riool!$J$22)*(1+Dashboard!$J$13)</f>
        <v>307</v>
      </c>
      <c r="I11" s="11">
        <v>1098</v>
      </c>
      <c r="J11" s="60">
        <f t="shared" si="0"/>
        <v>337086</v>
      </c>
      <c r="K11" s="140">
        <v>307</v>
      </c>
      <c r="L11" t="s">
        <v>814</v>
      </c>
      <c r="M11">
        <v>268.8</v>
      </c>
      <c r="N11" s="10">
        <v>1098</v>
      </c>
      <c r="O11" s="60">
        <f t="shared" si="3"/>
        <v>295142.40000000002</v>
      </c>
      <c r="P11">
        <f>M11</f>
        <v>268.8</v>
      </c>
      <c r="Q11" s="10">
        <v>1098</v>
      </c>
      <c r="R11" s="60">
        <f t="shared" si="1"/>
        <v>295142.40000000002</v>
      </c>
      <c r="X11" t="s">
        <v>798</v>
      </c>
    </row>
    <row r="12" spans="2:33" x14ac:dyDescent="0.35">
      <c r="B12" t="s">
        <v>784</v>
      </c>
      <c r="D12" s="10"/>
      <c r="E12" s="61">
        <f>SUM(E5:E11)</f>
        <v>4253760</v>
      </c>
      <c r="F12" s="61"/>
      <c r="G12" t="s">
        <v>784</v>
      </c>
      <c r="I12" s="10">
        <f>SUM(I5:I11)</f>
        <v>20124</v>
      </c>
      <c r="J12" s="61">
        <f>SUM(J5:J11)</f>
        <v>4258056</v>
      </c>
      <c r="L12" t="s">
        <v>784</v>
      </c>
      <c r="N12" s="10"/>
      <c r="O12" s="61">
        <f>SUM(O5:O11)</f>
        <v>4283481.6000000006</v>
      </c>
      <c r="Q12" s="10"/>
      <c r="R12" s="61">
        <f>SUM(R5:R11)</f>
        <v>4262045.3</v>
      </c>
      <c r="X12" t="s">
        <v>799</v>
      </c>
    </row>
    <row r="13" spans="2:33" x14ac:dyDescent="0.35">
      <c r="D13" s="10"/>
      <c r="E13" s="60"/>
      <c r="F13" s="60"/>
      <c r="G13" s="60"/>
      <c r="X13" t="s">
        <v>800</v>
      </c>
    </row>
    <row r="14" spans="2:33" x14ac:dyDescent="0.35">
      <c r="X14" t="s">
        <v>801</v>
      </c>
    </row>
    <row r="15" spans="2:33" ht="15.5" x14ac:dyDescent="0.35">
      <c r="B15" s="55" t="s">
        <v>815</v>
      </c>
      <c r="X15" t="s">
        <v>802</v>
      </c>
    </row>
    <row r="16" spans="2:33" x14ac:dyDescent="0.35">
      <c r="B16" s="49" t="s">
        <v>816</v>
      </c>
      <c r="C16" s="123">
        <v>136000</v>
      </c>
      <c r="E16" s="31" t="s">
        <v>971</v>
      </c>
      <c r="F16" s="31"/>
      <c r="G16" s="31"/>
      <c r="AE16">
        <v>16000</v>
      </c>
      <c r="AF16">
        <f>AE16/2.2</f>
        <v>7272.7272727272721</v>
      </c>
      <c r="AG16">
        <f>0.3*AE16</f>
        <v>4800</v>
      </c>
    </row>
    <row r="17" spans="2:24" x14ac:dyDescent="0.35">
      <c r="B17" s="49" t="s">
        <v>817</v>
      </c>
      <c r="C17" s="123">
        <v>352195</v>
      </c>
      <c r="X17" t="s">
        <v>803</v>
      </c>
    </row>
    <row r="18" spans="2:24" x14ac:dyDescent="0.35">
      <c r="B18" t="s">
        <v>818</v>
      </c>
      <c r="C18" s="123">
        <v>9137</v>
      </c>
      <c r="X18" t="s">
        <v>804</v>
      </c>
    </row>
    <row r="19" spans="2:24" x14ac:dyDescent="0.35">
      <c r="B19" t="s">
        <v>819</v>
      </c>
      <c r="C19" s="119">
        <v>264872</v>
      </c>
      <c r="G19" t="s">
        <v>952</v>
      </c>
      <c r="X19" t="s">
        <v>805</v>
      </c>
    </row>
    <row r="20" spans="2:24" x14ac:dyDescent="0.35">
      <c r="B20" t="s">
        <v>784</v>
      </c>
      <c r="C20" s="62">
        <f>SUM(C16:C19)</f>
        <v>762204</v>
      </c>
      <c r="G20" t="s">
        <v>848</v>
      </c>
      <c r="H20" s="10">
        <v>136000</v>
      </c>
      <c r="I20" s="16">
        <f>Dashboard!O20</f>
        <v>1</v>
      </c>
      <c r="J20" s="121">
        <f>(H20*(100%-I20))/I12</f>
        <v>0</v>
      </c>
      <c r="X20" t="s">
        <v>806</v>
      </c>
    </row>
    <row r="21" spans="2:24" x14ac:dyDescent="0.35">
      <c r="C21" s="10"/>
      <c r="G21" t="s">
        <v>817</v>
      </c>
      <c r="H21" s="10">
        <f>352195+9137</f>
        <v>361332</v>
      </c>
      <c r="I21" s="16">
        <f>Dashboard!O21</f>
        <v>1</v>
      </c>
      <c r="J21" s="121">
        <f>(H21*(100%-I21))/I12</f>
        <v>0</v>
      </c>
    </row>
    <row r="22" spans="2:24" x14ac:dyDescent="0.35">
      <c r="B22" t="s">
        <v>820</v>
      </c>
      <c r="C22" s="119">
        <v>337792</v>
      </c>
      <c r="J22" s="121">
        <f>SUM(J20:J21)</f>
        <v>0</v>
      </c>
      <c r="W22" t="s">
        <v>803</v>
      </c>
    </row>
    <row r="23" spans="2:24" x14ac:dyDescent="0.35">
      <c r="B23" t="s">
        <v>821</v>
      </c>
      <c r="C23" s="119">
        <v>18552</v>
      </c>
      <c r="W23" t="s">
        <v>804</v>
      </c>
    </row>
    <row r="24" spans="2:24" x14ac:dyDescent="0.35">
      <c r="B24" t="s">
        <v>822</v>
      </c>
      <c r="C24" s="10">
        <v>296108</v>
      </c>
      <c r="D24" t="s">
        <v>985</v>
      </c>
      <c r="W24" t="s">
        <v>805</v>
      </c>
    </row>
    <row r="25" spans="2:24" x14ac:dyDescent="0.35">
      <c r="B25" t="s">
        <v>784</v>
      </c>
      <c r="C25" s="62">
        <f>SUM(C22:C24)</f>
        <v>652452</v>
      </c>
      <c r="W25" t="s">
        <v>806</v>
      </c>
    </row>
    <row r="26" spans="2:24" x14ac:dyDescent="0.35">
      <c r="C26" s="10">
        <f>C25+C20</f>
        <v>1414656</v>
      </c>
    </row>
    <row r="27" spans="2:24" x14ac:dyDescent="0.35">
      <c r="W27" t="s">
        <v>982</v>
      </c>
    </row>
    <row r="28" spans="2:24" x14ac:dyDescent="0.35">
      <c r="B28" t="s">
        <v>18</v>
      </c>
      <c r="C28">
        <v>201.6</v>
      </c>
      <c r="W28" t="s">
        <v>983</v>
      </c>
    </row>
    <row r="29" spans="2:24" x14ac:dyDescent="0.35">
      <c r="B29" t="s">
        <v>787</v>
      </c>
      <c r="C29" s="16" t="str">
        <f>Dashboard!I13</f>
        <v>Rioolheffing</v>
      </c>
      <c r="W29" t="s">
        <v>984</v>
      </c>
    </row>
    <row r="30" spans="2:24" x14ac:dyDescent="0.35">
      <c r="B30" t="s">
        <v>951</v>
      </c>
      <c r="C30" s="29">
        <f>H6</f>
        <v>240</v>
      </c>
    </row>
    <row r="31" spans="2:24" x14ac:dyDescent="0.35">
      <c r="B31" s="28" t="s">
        <v>786</v>
      </c>
    </row>
    <row r="32" spans="2:24" x14ac:dyDescent="0.35">
      <c r="B32" t="s">
        <v>791</v>
      </c>
      <c r="C32">
        <f>_xlfn.RANK.EQ($C30,'Gegevens per gemeente 2025'!$U$5:$U$346,1)</f>
        <v>178</v>
      </c>
    </row>
    <row r="33" spans="2:3" x14ac:dyDescent="0.35">
      <c r="B33" t="s">
        <v>789</v>
      </c>
      <c r="C33">
        <f>_xlfn.RANK.EQ($C28,COELO!$U$2:$U$343,1)</f>
        <v>84</v>
      </c>
    </row>
    <row r="36" spans="2:3" x14ac:dyDescent="0.35">
      <c r="C36" s="10">
        <v>6399</v>
      </c>
    </row>
    <row r="37" spans="2:3" x14ac:dyDescent="0.35">
      <c r="C37" s="10">
        <v>10000</v>
      </c>
    </row>
  </sheetData>
  <pageMargins left="0.7" right="0.7" top="0.75" bottom="0.75" header="0.3" footer="0.3"/>
  <pageSetup paperSize="9" orientation="portrait"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71F96D-4D0F-40D4-92BA-88EAA008A477}">
  <sheetPr codeName="Blad5"/>
  <dimension ref="B3:R65"/>
  <sheetViews>
    <sheetView topLeftCell="E6" zoomScale="80" zoomScaleNormal="80" workbookViewId="0">
      <selection activeCell="Q41" sqref="Q41"/>
    </sheetView>
  </sheetViews>
  <sheetFormatPr defaultRowHeight="14.5" x14ac:dyDescent="0.35"/>
  <cols>
    <col min="2" max="2" width="36.81640625" customWidth="1"/>
    <col min="6" max="6" width="37.1796875" customWidth="1"/>
    <col min="7" max="7" width="13.1796875" customWidth="1"/>
    <col min="8" max="8" width="15.81640625" hidden="1" customWidth="1"/>
    <col min="9" max="9" width="36.81640625" customWidth="1"/>
    <col min="10" max="10" width="10.81640625" customWidth="1"/>
    <col min="11" max="11" width="11.1796875" hidden="1" customWidth="1"/>
    <col min="12" max="12" width="14.1796875" customWidth="1"/>
    <col min="13" max="13" width="37.1796875" customWidth="1"/>
    <col min="14" max="14" width="14.54296875" customWidth="1"/>
    <col min="16" max="16" width="36.81640625" customWidth="1"/>
    <col min="17" max="17" width="11.453125" customWidth="1"/>
    <col min="18" max="18" width="9.81640625" customWidth="1"/>
  </cols>
  <sheetData>
    <row r="3" spans="2:18" x14ac:dyDescent="0.35">
      <c r="B3" t="s">
        <v>970</v>
      </c>
    </row>
    <row r="4" spans="2:18" ht="15.5" x14ac:dyDescent="0.35">
      <c r="F4" s="55" t="s">
        <v>987</v>
      </c>
      <c r="M4" s="55" t="s">
        <v>1006</v>
      </c>
    </row>
    <row r="5" spans="2:18" ht="15.5" x14ac:dyDescent="0.35">
      <c r="F5" s="55" t="s">
        <v>952</v>
      </c>
      <c r="G5" s="10" t="s">
        <v>828</v>
      </c>
      <c r="I5" s="55" t="s">
        <v>953</v>
      </c>
      <c r="M5" s="55" t="s">
        <v>952</v>
      </c>
      <c r="N5" s="10" t="s">
        <v>828</v>
      </c>
      <c r="P5" s="55" t="s">
        <v>953</v>
      </c>
    </row>
    <row r="6" spans="2:18" x14ac:dyDescent="0.35">
      <c r="B6" s="112">
        <v>2025</v>
      </c>
      <c r="F6" s="125" t="s">
        <v>831</v>
      </c>
      <c r="G6" s="10">
        <v>2971879</v>
      </c>
      <c r="H6" s="113">
        <f>G6/$G$25</f>
        <v>0.61782725722578968</v>
      </c>
      <c r="I6" s="126"/>
      <c r="M6" s="125" t="s">
        <v>831</v>
      </c>
      <c r="N6" s="10">
        <v>2971879</v>
      </c>
      <c r="O6" s="113"/>
      <c r="P6" s="126"/>
    </row>
    <row r="7" spans="2:18" ht="15" customHeight="1" x14ac:dyDescent="0.35">
      <c r="B7" t="s">
        <v>867</v>
      </c>
      <c r="C7">
        <v>222.3</v>
      </c>
      <c r="F7" s="126"/>
      <c r="G7" s="10"/>
      <c r="H7" s="114"/>
      <c r="I7" s="126"/>
      <c r="M7" s="126"/>
      <c r="N7" s="10"/>
      <c r="O7" s="114"/>
      <c r="P7" s="126"/>
    </row>
    <row r="8" spans="2:18" ht="15" customHeight="1" x14ac:dyDescent="0.35">
      <c r="B8" t="s">
        <v>868</v>
      </c>
      <c r="C8">
        <v>185</v>
      </c>
      <c r="F8" s="127" t="s">
        <v>833</v>
      </c>
      <c r="G8" s="10">
        <v>1253362.0112000001</v>
      </c>
      <c r="H8" s="113">
        <f>(G8-J8)/$G$25</f>
        <v>0.203392775396846</v>
      </c>
      <c r="I8" s="125" t="s">
        <v>835</v>
      </c>
      <c r="J8" s="10">
        <v>275000</v>
      </c>
      <c r="K8" s="7">
        <v>0</v>
      </c>
      <c r="M8" s="127" t="s">
        <v>833</v>
      </c>
      <c r="N8" s="10">
        <v>1253362.0112000001</v>
      </c>
      <c r="O8" s="113"/>
      <c r="P8" s="125" t="s">
        <v>835</v>
      </c>
      <c r="Q8" s="10">
        <v>275000</v>
      </c>
    </row>
    <row r="9" spans="2:18" ht="15" customHeight="1" x14ac:dyDescent="0.35">
      <c r="B9" t="s">
        <v>784</v>
      </c>
      <c r="C9" s="4">
        <f>SUM(C7:C8)</f>
        <v>407.3</v>
      </c>
      <c r="F9" s="126"/>
      <c r="G9" s="10"/>
      <c r="H9" s="113"/>
      <c r="I9" s="126"/>
      <c r="J9" s="10"/>
      <c r="K9" s="7"/>
      <c r="M9" s="126"/>
      <c r="N9" s="10"/>
      <c r="O9" s="113"/>
      <c r="P9" s="126"/>
    </row>
    <row r="10" spans="2:18" ht="27" customHeight="1" x14ac:dyDescent="0.35">
      <c r="B10" t="s">
        <v>787</v>
      </c>
      <c r="C10" s="16">
        <v>0</v>
      </c>
      <c r="F10" s="128" t="s">
        <v>837</v>
      </c>
      <c r="G10" s="10">
        <v>109300</v>
      </c>
      <c r="H10" s="113">
        <f>G10/$G$25</f>
        <v>2.2722499541461414E-2</v>
      </c>
      <c r="I10" s="132" t="s">
        <v>839</v>
      </c>
      <c r="J10" s="10">
        <v>4068268.77</v>
      </c>
      <c r="K10" s="7">
        <f>J10/J25</f>
        <v>0.68722991321462013</v>
      </c>
      <c r="L10" s="10"/>
      <c r="M10" s="128" t="s">
        <v>837</v>
      </c>
      <c r="N10" s="10">
        <v>109300</v>
      </c>
      <c r="O10" s="113"/>
      <c r="P10" s="132" t="s">
        <v>839</v>
      </c>
      <c r="Q10" s="115">
        <f>R10+0*4068268.77</f>
        <v>4068268.77</v>
      </c>
      <c r="R10" s="10">
        <v>4068268.77</v>
      </c>
    </row>
    <row r="11" spans="2:18" ht="15" customHeight="1" x14ac:dyDescent="0.35">
      <c r="B11" t="s">
        <v>869</v>
      </c>
      <c r="C11" s="29">
        <f>C7*(1+C10)</f>
        <v>222.3</v>
      </c>
      <c r="F11" s="126"/>
      <c r="G11" s="10"/>
      <c r="H11" s="113"/>
      <c r="I11" s="126"/>
      <c r="J11" s="10"/>
      <c r="K11" s="7"/>
      <c r="M11" s="126"/>
      <c r="N11" s="10"/>
      <c r="O11" s="113"/>
      <c r="P11" s="126"/>
      <c r="Q11" s="10"/>
    </row>
    <row r="12" spans="2:18" ht="15" customHeight="1" x14ac:dyDescent="0.35">
      <c r="B12" t="s">
        <v>870</v>
      </c>
      <c r="C12" s="29">
        <f>C8*(1+C10)</f>
        <v>185</v>
      </c>
      <c r="F12" s="128" t="s">
        <v>841</v>
      </c>
      <c r="G12" s="10">
        <v>94000</v>
      </c>
      <c r="H12" s="113">
        <f>G12/$G$25</f>
        <v>1.9541765387899111E-2</v>
      </c>
      <c r="I12" s="133" t="s">
        <v>843</v>
      </c>
      <c r="J12" s="10">
        <v>1851538.6943899998</v>
      </c>
      <c r="K12" s="7">
        <f>J12/J25</f>
        <v>0.31277008678537987</v>
      </c>
      <c r="M12" s="128" t="s">
        <v>841</v>
      </c>
      <c r="N12" s="10">
        <v>94000</v>
      </c>
      <c r="O12" s="113"/>
      <c r="P12" s="133" t="s">
        <v>843</v>
      </c>
      <c r="Q12" s="115">
        <v>1851538.6943899998</v>
      </c>
    </row>
    <row r="13" spans="2:18" ht="15" customHeight="1" x14ac:dyDescent="0.35">
      <c r="B13" t="s">
        <v>871</v>
      </c>
      <c r="C13" s="46">
        <f>SUM(C11:C12)</f>
        <v>407.3</v>
      </c>
      <c r="F13" s="126"/>
      <c r="G13" s="10"/>
      <c r="H13" s="113"/>
      <c r="I13" s="70"/>
      <c r="J13" s="10"/>
      <c r="K13" s="7"/>
      <c r="M13" s="126"/>
      <c r="N13" s="10"/>
      <c r="O13" s="113"/>
      <c r="P13" s="70"/>
      <c r="Q13" s="10"/>
    </row>
    <row r="14" spans="2:18" ht="15" customHeight="1" x14ac:dyDescent="0.35">
      <c r="B14" s="28" t="s">
        <v>786</v>
      </c>
      <c r="F14" s="129" t="s">
        <v>817</v>
      </c>
      <c r="G14" s="10">
        <v>222774</v>
      </c>
      <c r="H14" s="113">
        <f>(G14-J14)/$G$25</f>
        <v>1.2775117285657323E-2</v>
      </c>
      <c r="I14" s="130" t="s">
        <v>846</v>
      </c>
      <c r="J14" s="10">
        <v>161323</v>
      </c>
      <c r="K14" s="7">
        <v>0</v>
      </c>
      <c r="M14" s="129" t="s">
        <v>817</v>
      </c>
      <c r="N14" s="11">
        <f>222774*N31</f>
        <v>222774</v>
      </c>
      <c r="O14" s="113"/>
      <c r="P14" s="130" t="s">
        <v>846</v>
      </c>
      <c r="Q14" s="11">
        <f>161323*IF(N32="Ja",1,0)</f>
        <v>161323</v>
      </c>
    </row>
    <row r="15" spans="2:18" ht="15" customHeight="1" x14ac:dyDescent="0.35">
      <c r="B15" t="s">
        <v>791</v>
      </c>
      <c r="C15">
        <f>_xlfn.RANK.EQ($C13,'Gegevens per gemeente 2025'!$P$5:$P$346,1)</f>
        <v>274</v>
      </c>
      <c r="F15" s="126"/>
      <c r="G15" s="10"/>
      <c r="H15" s="113"/>
      <c r="I15" s="126"/>
      <c r="M15" s="126"/>
      <c r="N15" s="10"/>
      <c r="O15" s="113"/>
      <c r="P15" s="126"/>
    </row>
    <row r="16" spans="2:18" ht="15" customHeight="1" x14ac:dyDescent="0.35">
      <c r="B16" t="s">
        <v>789</v>
      </c>
      <c r="C16">
        <f>_xlfn.RANK.EQ($C9,COELO!$P$2:$P$343,1)</f>
        <v>272</v>
      </c>
      <c r="F16" s="130" t="s">
        <v>848</v>
      </c>
      <c r="G16" s="10">
        <v>185612</v>
      </c>
      <c r="H16" s="113">
        <f>G16/$G$25</f>
        <v>3.8587086778497127E-2</v>
      </c>
      <c r="I16" s="126"/>
      <c r="M16" s="130" t="s">
        <v>848</v>
      </c>
      <c r="N16" s="11">
        <f>IF(M36=M38,O37-((C7*C17)*N33),IF(M36=M37,O37-((C17*C9)*N33),IF(M36=M39,O37-(((C11*C17)+(C17*N39))*N33),N33*O37)))</f>
        <v>82006.2</v>
      </c>
      <c r="O16" s="113"/>
      <c r="P16" s="126"/>
    </row>
    <row r="17" spans="2:17" ht="15" customHeight="1" x14ac:dyDescent="0.35">
      <c r="B17" t="s">
        <v>954</v>
      </c>
      <c r="C17" s="11">
        <v>446</v>
      </c>
      <c r="F17" s="126"/>
      <c r="G17" s="10"/>
      <c r="H17" s="113"/>
      <c r="I17" s="126"/>
      <c r="M17" s="126"/>
      <c r="N17" s="10"/>
      <c r="O17" s="113"/>
      <c r="P17" s="126"/>
    </row>
    <row r="18" spans="2:17" ht="15" customHeight="1" x14ac:dyDescent="0.35">
      <c r="B18" s="112" t="s">
        <v>1076</v>
      </c>
      <c r="C18" s="10">
        <v>18329</v>
      </c>
      <c r="F18" s="131" t="s">
        <v>850</v>
      </c>
      <c r="G18" s="10">
        <v>186003</v>
      </c>
      <c r="H18" s="113">
        <f>G18/$G$25</f>
        <v>3.8668372206865941E-2</v>
      </c>
      <c r="I18" s="126"/>
      <c r="M18" s="131" t="s">
        <v>850</v>
      </c>
      <c r="N18" s="10">
        <f>186003</f>
        <v>186003</v>
      </c>
      <c r="O18" s="113"/>
      <c r="P18" s="126"/>
    </row>
    <row r="19" spans="2:17" x14ac:dyDescent="0.35">
      <c r="F19" s="126"/>
      <c r="G19" s="10"/>
      <c r="H19" s="113"/>
      <c r="I19" s="126"/>
      <c r="M19" s="126"/>
      <c r="N19" s="10"/>
      <c r="O19" s="113"/>
      <c r="P19" s="126"/>
    </row>
    <row r="20" spans="2:17" x14ac:dyDescent="0.35">
      <c r="C20" s="16"/>
      <c r="F20" s="131" t="s">
        <v>852</v>
      </c>
      <c r="G20" s="10">
        <v>153204</v>
      </c>
      <c r="H20" s="113">
        <f>G20/$G$25</f>
        <v>3.1849751324337185E-2</v>
      </c>
      <c r="I20" s="126"/>
      <c r="M20" s="131" t="s">
        <v>852</v>
      </c>
      <c r="N20" s="10">
        <f>153204</f>
        <v>153204</v>
      </c>
      <c r="O20" s="113"/>
      <c r="P20" s="126"/>
    </row>
    <row r="21" spans="2:17" x14ac:dyDescent="0.35">
      <c r="F21" s="126"/>
      <c r="G21" s="10"/>
      <c r="H21" s="113"/>
      <c r="I21" s="126"/>
      <c r="M21" s="126"/>
      <c r="N21" s="10"/>
      <c r="O21" s="113"/>
      <c r="P21" s="126"/>
    </row>
    <row r="22" spans="2:17" x14ac:dyDescent="0.35">
      <c r="D22" s="58"/>
      <c r="F22" s="131" t="s">
        <v>854</v>
      </c>
      <c r="G22" s="10">
        <v>70399.23000000001</v>
      </c>
      <c r="H22" s="113">
        <f>G22/$G$25</f>
        <v>1.4635374852646266E-2</v>
      </c>
      <c r="I22" s="126"/>
      <c r="M22" s="131" t="s">
        <v>854</v>
      </c>
      <c r="N22" s="10">
        <v>70399.23000000001</v>
      </c>
      <c r="O22" s="113"/>
      <c r="P22" s="126"/>
    </row>
    <row r="23" spans="2:17" x14ac:dyDescent="0.35">
      <c r="C23" s="4"/>
      <c r="G23" s="10"/>
      <c r="H23" s="113"/>
      <c r="N23" s="10"/>
      <c r="O23" s="113"/>
    </row>
    <row r="24" spans="2:17" x14ac:dyDescent="0.35">
      <c r="F24" s="13" t="s">
        <v>856</v>
      </c>
      <c r="G24" s="62">
        <f>SUM(G6:G22)</f>
        <v>5246533.2412</v>
      </c>
      <c r="H24" s="113"/>
      <c r="I24" t="s">
        <v>857</v>
      </c>
      <c r="J24" s="62">
        <f>SUM(J8:J14)</f>
        <v>6356130.4643899994</v>
      </c>
      <c r="K24" s="63">
        <f>SUM(K8:K14)</f>
        <v>1</v>
      </c>
      <c r="M24" s="13" t="s">
        <v>856</v>
      </c>
      <c r="N24" s="62">
        <f>SUM(N6:N22)</f>
        <v>5142927.4412000002</v>
      </c>
      <c r="O24" s="113"/>
      <c r="P24" t="s">
        <v>857</v>
      </c>
      <c r="Q24" s="62">
        <f>SUM(Q8:Q14)</f>
        <v>6356130.4643899994</v>
      </c>
    </row>
    <row r="25" spans="2:17" ht="28.5" customHeight="1" x14ac:dyDescent="0.35">
      <c r="F25" s="13" t="s">
        <v>858</v>
      </c>
      <c r="G25" s="62">
        <f>G24-J8-J14</f>
        <v>4810210.2412</v>
      </c>
      <c r="H25" s="113">
        <f>SUM(H6:H22)</f>
        <v>1</v>
      </c>
      <c r="I25" t="s">
        <v>859</v>
      </c>
      <c r="J25" s="62">
        <f>SUM(J10:J12)</f>
        <v>5919807.4643900003</v>
      </c>
      <c r="K25" s="10">
        <f>J25-J27</f>
        <v>4810957.4643900003</v>
      </c>
      <c r="M25" s="13" t="s">
        <v>858</v>
      </c>
      <c r="N25" s="62">
        <f>N24-Q8-Q14</f>
        <v>4706604.4412000002</v>
      </c>
      <c r="O25" s="113"/>
      <c r="P25" t="s">
        <v>859</v>
      </c>
      <c r="Q25" s="62">
        <f>SUM(Q10:Q12)</f>
        <v>5919807.4643900003</v>
      </c>
    </row>
    <row r="26" spans="2:17" ht="34.5" customHeight="1" x14ac:dyDescent="0.35">
      <c r="C26" s="58"/>
      <c r="F26" s="77" t="s">
        <v>860</v>
      </c>
      <c r="G26" s="78">
        <v>4810210.2412</v>
      </c>
      <c r="H26" s="7"/>
      <c r="I26" s="77" t="s">
        <v>861</v>
      </c>
      <c r="J26" s="78">
        <f>J25-G25</f>
        <v>1109597.2231900003</v>
      </c>
      <c r="M26" s="77" t="s">
        <v>860</v>
      </c>
      <c r="N26" s="78">
        <v>4810210.2412</v>
      </c>
      <c r="O26" s="7"/>
      <c r="P26" s="77" t="s">
        <v>861</v>
      </c>
      <c r="Q26" s="78">
        <f>Q25-N25</f>
        <v>1213203.0231900001</v>
      </c>
    </row>
    <row r="27" spans="2:17" x14ac:dyDescent="0.35">
      <c r="F27" s="77" t="s">
        <v>862</v>
      </c>
      <c r="G27" s="78">
        <f>G25-G26</f>
        <v>0</v>
      </c>
      <c r="I27" s="80" t="s">
        <v>864</v>
      </c>
      <c r="J27" s="78">
        <v>1108850</v>
      </c>
      <c r="M27" s="77" t="s">
        <v>862</v>
      </c>
      <c r="N27" s="78">
        <f>N25-N26</f>
        <v>-103605.79999999981</v>
      </c>
      <c r="P27" s="80" t="s">
        <v>864</v>
      </c>
      <c r="Q27" s="78">
        <v>1108850</v>
      </c>
    </row>
    <row r="28" spans="2:17" ht="15" customHeight="1" x14ac:dyDescent="0.35">
      <c r="I28" s="80" t="s">
        <v>865</v>
      </c>
      <c r="J28" s="78">
        <f>J26-J27</f>
        <v>747.22319000028074</v>
      </c>
      <c r="P28" s="80" t="s">
        <v>865</v>
      </c>
      <c r="Q28" s="78">
        <f>Q26-Q27</f>
        <v>104353.02319000009</v>
      </c>
    </row>
    <row r="29" spans="2:17" ht="15" customHeight="1" x14ac:dyDescent="0.35"/>
    <row r="30" spans="2:17" ht="15" customHeight="1" x14ac:dyDescent="0.35">
      <c r="B30" s="4" t="s">
        <v>994</v>
      </c>
      <c r="F30" s="55" t="s">
        <v>987</v>
      </c>
      <c r="M30" s="55" t="s">
        <v>1006</v>
      </c>
      <c r="P30" t="s">
        <v>1008</v>
      </c>
      <c r="Q30" s="121">
        <f>IF(Q28&gt;0,Q28/C18,0)</f>
        <v>5.6933287789841289</v>
      </c>
    </row>
    <row r="31" spans="2:17" ht="15" customHeight="1" x14ac:dyDescent="0.35">
      <c r="F31" t="s">
        <v>993</v>
      </c>
      <c r="G31" s="6">
        <v>1</v>
      </c>
      <c r="M31" t="s">
        <v>993</v>
      </c>
      <c r="N31" s="134">
        <f>Dashboard!J20</f>
        <v>1</v>
      </c>
      <c r="O31" s="10">
        <v>222774</v>
      </c>
    </row>
    <row r="32" spans="2:17" ht="15" customHeight="1" x14ac:dyDescent="0.35">
      <c r="F32" t="s">
        <v>965</v>
      </c>
      <c r="G32" s="118" t="s">
        <v>991</v>
      </c>
      <c r="M32" t="s">
        <v>965</v>
      </c>
      <c r="N32" s="117" t="str">
        <f>Dashboard!J21</f>
        <v>Ja</v>
      </c>
      <c r="O32" s="10">
        <v>161323</v>
      </c>
    </row>
    <row r="33" spans="6:18" ht="15" customHeight="1" x14ac:dyDescent="0.35">
      <c r="F33" t="s">
        <v>850</v>
      </c>
      <c r="G33" s="6">
        <v>1</v>
      </c>
      <c r="M33" t="s">
        <v>990</v>
      </c>
      <c r="N33" s="134">
        <f>Dashboard!J22</f>
        <v>1</v>
      </c>
      <c r="O33" s="10"/>
    </row>
    <row r="34" spans="6:18" ht="15" customHeight="1" x14ac:dyDescent="0.35">
      <c r="F34" t="s">
        <v>989</v>
      </c>
      <c r="G34" s="6">
        <v>1</v>
      </c>
      <c r="N34" s="134"/>
      <c r="O34" s="10"/>
    </row>
    <row r="35" spans="6:18" ht="15" customHeight="1" x14ac:dyDescent="0.35">
      <c r="F35" s="31" t="s">
        <v>848</v>
      </c>
      <c r="M35" s="31" t="s">
        <v>848</v>
      </c>
      <c r="N35" s="4"/>
      <c r="O35" s="10"/>
    </row>
    <row r="36" spans="6:18" ht="15" customHeight="1" x14ac:dyDescent="0.35">
      <c r="F36" t="s">
        <v>990</v>
      </c>
      <c r="G36" s="16">
        <v>1</v>
      </c>
      <c r="M36" s="4" t="str">
        <f>Dashboard!I23</f>
        <v>Vastrecht met variabele kosten</v>
      </c>
      <c r="O36" s="10"/>
    </row>
    <row r="37" spans="6:18" ht="15" customHeight="1" x14ac:dyDescent="0.35">
      <c r="F37" t="s">
        <v>955</v>
      </c>
      <c r="G37" s="137" t="s">
        <v>992</v>
      </c>
      <c r="H37" s="10"/>
      <c r="I37" s="10"/>
      <c r="J37" s="10"/>
      <c r="M37" s="135" t="s">
        <v>1064</v>
      </c>
      <c r="N37" s="141"/>
      <c r="O37" s="10">
        <f>185612</f>
        <v>185612</v>
      </c>
    </row>
    <row r="38" spans="6:18" ht="15" customHeight="1" x14ac:dyDescent="0.35">
      <c r="F38" t="s">
        <v>958</v>
      </c>
      <c r="G38" s="10">
        <v>0</v>
      </c>
      <c r="H38" s="10"/>
      <c r="I38" s="10"/>
      <c r="J38" s="10"/>
      <c r="M38" t="s">
        <v>955</v>
      </c>
      <c r="N38" s="10">
        <f>(C7*C17)*N33</f>
        <v>99145.8</v>
      </c>
      <c r="O38" s="10"/>
    </row>
    <row r="39" spans="6:18" x14ac:dyDescent="0.35">
      <c r="F39" t="s">
        <v>956</v>
      </c>
      <c r="G39" s="10">
        <v>0</v>
      </c>
      <c r="H39" s="10">
        <v>90</v>
      </c>
      <c r="I39" s="10"/>
      <c r="J39" s="10"/>
      <c r="M39" s="135" t="str">
        <f>Dashboard!I26</f>
        <v>Vastrecht met variabele kosten</v>
      </c>
      <c r="N39" s="136">
        <f>Dashboard!J26</f>
        <v>10</v>
      </c>
      <c r="O39" s="10"/>
    </row>
    <row r="40" spans="6:18" x14ac:dyDescent="0.35">
      <c r="J40" s="10"/>
      <c r="N40" s="10"/>
      <c r="O40" s="10"/>
    </row>
    <row r="41" spans="6:18" x14ac:dyDescent="0.35">
      <c r="N41" s="10">
        <f>N24+Q27-SUM(N47:N52)</f>
        <v>4444133.1412000004</v>
      </c>
      <c r="O41" s="10"/>
      <c r="Q41" s="10">
        <f>Q24</f>
        <v>6356130.4643899994</v>
      </c>
    </row>
    <row r="43" spans="6:18" x14ac:dyDescent="0.35">
      <c r="G43" s="10">
        <f>G24+J27</f>
        <v>6355383.2412</v>
      </c>
      <c r="J43" s="10">
        <f>J24</f>
        <v>6356130.4643899994</v>
      </c>
    </row>
    <row r="44" spans="6:18" x14ac:dyDescent="0.35">
      <c r="F44" s="31"/>
    </row>
    <row r="45" spans="6:18" x14ac:dyDescent="0.35">
      <c r="G45" s="10"/>
    </row>
    <row r="46" spans="6:18" x14ac:dyDescent="0.35">
      <c r="G46" s="6"/>
      <c r="M46" t="s">
        <v>1192</v>
      </c>
      <c r="P46" t="s">
        <v>1193</v>
      </c>
    </row>
    <row r="47" spans="6:18" x14ac:dyDescent="0.35">
      <c r="F47" t="s">
        <v>1171</v>
      </c>
      <c r="G47" s="143" t="s">
        <v>1177</v>
      </c>
      <c r="I47" s="10">
        <f>SUM('Afval aanvulling'!E14)</f>
        <v>307359</v>
      </c>
      <c r="M47" t="s">
        <v>1171</v>
      </c>
      <c r="N47" s="10">
        <f>IF(P47=G47,0,Q47)</f>
        <v>33000</v>
      </c>
      <c r="P47" t="str">
        <f>Dashboard!J28</f>
        <v>1x per vier weken</v>
      </c>
      <c r="Q47" s="10">
        <v>33000</v>
      </c>
      <c r="R47" s="172"/>
    </row>
    <row r="48" spans="6:18" x14ac:dyDescent="0.35">
      <c r="F48" t="s">
        <v>1172</v>
      </c>
      <c r="G48" s="143" t="s">
        <v>1179</v>
      </c>
      <c r="I48" s="10">
        <f>SUM('Afval aanvulling'!E17:E22)</f>
        <v>106972</v>
      </c>
      <c r="M48" t="s">
        <v>1172</v>
      </c>
      <c r="N48" s="10">
        <f>IF(P48=G48,0,Q48)</f>
        <v>125000</v>
      </c>
      <c r="P48" t="str">
        <f>Dashboard!J29</f>
        <v>1x per twee weken + elke week op hotspots</v>
      </c>
      <c r="Q48" s="10">
        <v>125000</v>
      </c>
    </row>
    <row r="49" spans="6:17" x14ac:dyDescent="0.35">
      <c r="F49" t="s">
        <v>1173</v>
      </c>
      <c r="G49" s="143" t="s">
        <v>1180</v>
      </c>
      <c r="I49" s="10">
        <f>'Afval aanvulling'!E34-'Afval aanvulling'!E28</f>
        <v>504580</v>
      </c>
      <c r="M49" t="s">
        <v>1173</v>
      </c>
      <c r="N49" s="10">
        <f>IF(P49=G49,0,Q49)</f>
        <v>399644.3</v>
      </c>
      <c r="P49" t="str">
        <f>Dashboard!J30</f>
        <v>centrale ondergrondse containers</v>
      </c>
      <c r="Q49" s="160">
        <v>399644.3</v>
      </c>
    </row>
    <row r="50" spans="6:17" x14ac:dyDescent="0.35">
      <c r="F50" t="s">
        <v>1174</v>
      </c>
      <c r="G50" s="143" t="s">
        <v>1181</v>
      </c>
      <c r="I50" s="10">
        <f>'Afval aanvulling'!E44+'Afval aanvulling'!E49</f>
        <v>88997</v>
      </c>
      <c r="M50" t="s">
        <v>1174</v>
      </c>
      <c r="N50" s="10">
        <f>IF(P50=P55,Q55,IF(P50=P56,Q56,IF(P50=P57,Q57,IF(P50=P58,Q58,IF(P50=P59,Q59,0)))))</f>
        <v>0</v>
      </c>
      <c r="P50" t="str">
        <f>Dashboard!J31</f>
        <v>tarief verlagen</v>
      </c>
      <c r="Q50" s="10">
        <f>IF(S50=S55,T55,IF(S50=S56,T56,IF(S50=S57,T57,IF(S50=S58,T58,IF(S50=S59,T59,0)))))</f>
        <v>0</v>
      </c>
    </row>
    <row r="51" spans="6:17" x14ac:dyDescent="0.35">
      <c r="F51" t="s">
        <v>1175</v>
      </c>
      <c r="G51" s="143" t="s">
        <v>1182</v>
      </c>
      <c r="I51" s="10">
        <f>'Afval aanvulling'!E28</f>
        <v>12032</v>
      </c>
      <c r="M51" t="s">
        <v>1175</v>
      </c>
      <c r="N51" s="10" t="str">
        <f>IF(P51=G51,0,Q51)</f>
        <v>nog niet bekend</v>
      </c>
      <c r="P51" t="str">
        <f>Dashboard!J32</f>
        <v>bladkorven</v>
      </c>
      <c r="Q51" s="10" t="s">
        <v>1195</v>
      </c>
    </row>
    <row r="52" spans="6:17" x14ac:dyDescent="0.35">
      <c r="F52" t="s">
        <v>1170</v>
      </c>
      <c r="G52" s="143" t="s">
        <v>1183</v>
      </c>
      <c r="I52" s="10">
        <f>'Afval aanvulling'!E86-'Afval aanvulling'!E91</f>
        <v>1338684.9887999999</v>
      </c>
      <c r="M52" t="s">
        <v>1170</v>
      </c>
      <c r="N52" s="10">
        <f>IF(P52=G52,0,Q52)</f>
        <v>1250000</v>
      </c>
      <c r="P52" t="str">
        <f>Dashboard!J33</f>
        <v>poorttarieven</v>
      </c>
      <c r="Q52" s="10">
        <v>1250000</v>
      </c>
    </row>
    <row r="54" spans="6:17" x14ac:dyDescent="0.35">
      <c r="P54" s="31" t="s">
        <v>1196</v>
      </c>
    </row>
    <row r="55" spans="6:17" x14ac:dyDescent="0.35">
      <c r="P55" t="s">
        <v>1200</v>
      </c>
      <c r="Q55" s="10">
        <v>0</v>
      </c>
    </row>
    <row r="56" spans="6:17" x14ac:dyDescent="0.35">
      <c r="N56" s="10">
        <f>222*446</f>
        <v>99012</v>
      </c>
      <c r="O56" s="10">
        <f>O31-O32</f>
        <v>61451</v>
      </c>
      <c r="P56" t="s">
        <v>1202</v>
      </c>
      <c r="Q56" s="160">
        <f>90000-41821+15000</f>
        <v>63179</v>
      </c>
    </row>
    <row r="57" spans="6:17" x14ac:dyDescent="0.35">
      <c r="N57" s="10">
        <f>O37-N56</f>
        <v>86600</v>
      </c>
      <c r="O57" s="10"/>
      <c r="P57" t="s">
        <v>1197</v>
      </c>
      <c r="Q57" s="10">
        <f>90000-41821</f>
        <v>48179</v>
      </c>
    </row>
    <row r="58" spans="6:17" x14ac:dyDescent="0.35">
      <c r="N58" s="10"/>
      <c r="O58" s="10"/>
      <c r="P58" t="s">
        <v>1199</v>
      </c>
      <c r="Q58" s="10">
        <v>15000</v>
      </c>
    </row>
    <row r="59" spans="6:17" x14ac:dyDescent="0.35">
      <c r="N59" s="10"/>
      <c r="O59" s="10"/>
      <c r="P59" t="s">
        <v>1198</v>
      </c>
      <c r="Q59" s="160">
        <f>90000+15000</f>
        <v>105000</v>
      </c>
    </row>
    <row r="60" spans="6:17" x14ac:dyDescent="0.35">
      <c r="N60" s="171">
        <f>N16/Dashboard!B41</f>
        <v>1.5969796776331278E-2</v>
      </c>
      <c r="O60" s="10"/>
    </row>
    <row r="61" spans="6:17" x14ac:dyDescent="0.35">
      <c r="N61" s="10"/>
      <c r="O61" s="10"/>
      <c r="P61" s="10"/>
    </row>
    <row r="62" spans="6:17" x14ac:dyDescent="0.35">
      <c r="N62" s="10">
        <f>O37</f>
        <v>185612</v>
      </c>
      <c r="O62" s="10">
        <v>185612</v>
      </c>
      <c r="P62" s="10">
        <v>185612</v>
      </c>
      <c r="Q62" s="10">
        <f>O31-N14</f>
        <v>0</v>
      </c>
    </row>
    <row r="63" spans="6:17" x14ac:dyDescent="0.35">
      <c r="N63" s="10">
        <f>C11*C17</f>
        <v>99145.8</v>
      </c>
      <c r="O63" s="10">
        <f>C9*C17</f>
        <v>181655.80000000002</v>
      </c>
      <c r="P63" s="10"/>
    </row>
    <row r="64" spans="6:17" x14ac:dyDescent="0.35">
      <c r="F64" t="s">
        <v>1190</v>
      </c>
      <c r="N64" s="10">
        <f>0.5*N63</f>
        <v>49572.9</v>
      </c>
      <c r="O64" s="10"/>
      <c r="P64" s="10"/>
    </row>
    <row r="65" spans="6:16" x14ac:dyDescent="0.35">
      <c r="F65" t="s">
        <v>1191</v>
      </c>
      <c r="N65" s="10">
        <f>N62-N64</f>
        <v>136039.1</v>
      </c>
      <c r="O65" s="10"/>
      <c r="P65" s="10"/>
    </row>
  </sheetData>
  <conditionalFormatting sqref="M37">
    <cfRule type="expression" dxfId="13" priority="15">
      <formula>OR($M$36=$M$38,$M$36=$M$39)</formula>
    </cfRule>
  </conditionalFormatting>
  <conditionalFormatting sqref="M38">
    <cfRule type="expression" dxfId="12" priority="2">
      <formula>OR(M$36=$M$37,$M$36=$M$39)</formula>
    </cfRule>
  </conditionalFormatting>
  <conditionalFormatting sqref="M39">
    <cfRule type="expression" dxfId="11" priority="1">
      <formula>OR(M$36=$M$37,$M$36=$M$38)</formula>
    </cfRule>
  </conditionalFormatting>
  <conditionalFormatting sqref="N37">
    <cfRule type="expression" dxfId="10" priority="11">
      <formula>OR(M$36=$M$38,$M$36=$M$39)</formula>
    </cfRule>
  </conditionalFormatting>
  <conditionalFormatting sqref="N38">
    <cfRule type="expression" dxfId="9" priority="4">
      <formula>OR(M$36=$M$37,$M$36=$M$39)</formula>
    </cfRule>
  </conditionalFormatting>
  <conditionalFormatting sqref="N39">
    <cfRule type="expression" dxfId="8" priority="3">
      <formula>OR(M$36=$M$37,$M$36=$M$38)</formula>
    </cfRule>
  </conditionalFormatting>
  <dataValidations disablePrompts="1" count="8">
    <dataValidation type="list" allowBlank="1" showInputMessage="1" showErrorMessage="1" sqref="G32 N32" xr:uid="{7679A884-2CDF-47F7-B643-BF2E3599384E}">
      <formula1>"Ja,Nee"</formula1>
    </dataValidation>
    <dataValidation type="list" allowBlank="1" showInputMessage="1" showErrorMessage="1" sqref="M36" xr:uid="{2051D239-CB31-4FB1-B106-EE98F278F8DE}">
      <formula1>$M$37:$M$39</formula1>
    </dataValidation>
    <dataValidation type="list" allowBlank="1" showInputMessage="1" showErrorMessage="1" sqref="G52" xr:uid="{744AC3E9-52BF-4408-8597-FDF5685CC0BD}">
      <formula1>"Betaald,Kosteloos"</formula1>
    </dataValidation>
    <dataValidation type="list" allowBlank="1" showInputMessage="1" showErrorMessage="1" sqref="G51" xr:uid="{3218203C-68EB-48F5-AF1B-FB62AE6D60E9}">
      <formula1>"Wel plaatsen,Niet plaatsen"</formula1>
    </dataValidation>
    <dataValidation type="list" allowBlank="1" showInputMessage="1" showErrorMessage="1" sqref="G50" xr:uid="{573D9A80-EA46-4C26-A71C-487C3D8EA2DD}">
      <formula1>"Inzamelen,Niet inzamelen"</formula1>
    </dataValidation>
    <dataValidation type="list" allowBlank="1" showInputMessage="1" showErrorMessage="1" sqref="G49" xr:uid="{83F975C4-457A-4322-A425-609D09B4B6F7}">
      <formula1>"Tarief,Kosteloos"</formula1>
    </dataValidation>
    <dataValidation type="list" allowBlank="1" showInputMessage="1" showErrorMessage="1" sqref="G48" xr:uid="{903051EB-1241-4BF5-80EE-285F8DAAAAA5}">
      <formula1>"1 week,2 weken"</formula1>
    </dataValidation>
    <dataValidation type="list" allowBlank="1" showInputMessage="1" showErrorMessage="1" sqref="G47" xr:uid="{61E5A3E6-B8D2-49C9-AD89-550D6FBB709F}">
      <formula1>"2 weken,4 weken"</formula1>
    </dataValidation>
  </dataValidations>
  <pageMargins left="0.7" right="0.7" top="0.75" bottom="0.75" header="0.3" footer="0.3"/>
  <pageSetup paperSize="9"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D495AC-5E0B-45B8-9369-9BC5EC98F9D3}">
  <sheetPr codeName="Blad6"/>
  <dimension ref="A3:E91"/>
  <sheetViews>
    <sheetView topLeftCell="A19" zoomScale="80" zoomScaleNormal="80" workbookViewId="0">
      <selection activeCell="E34" sqref="E34"/>
    </sheetView>
  </sheetViews>
  <sheetFormatPr defaultRowHeight="14.5" x14ac:dyDescent="0.35"/>
  <cols>
    <col min="2" max="2" width="21.81640625" customWidth="1"/>
    <col min="3" max="3" width="14.453125" customWidth="1"/>
    <col min="4" max="4" width="33.453125" customWidth="1"/>
    <col min="5" max="5" width="13.81640625" customWidth="1"/>
  </cols>
  <sheetData>
    <row r="3" spans="2:5" x14ac:dyDescent="0.35">
      <c r="B3" s="165" t="s">
        <v>1092</v>
      </c>
      <c r="C3" s="165" t="s">
        <v>864</v>
      </c>
      <c r="D3" s="146" t="s">
        <v>1093</v>
      </c>
      <c r="E3" s="166">
        <v>2025</v>
      </c>
    </row>
    <row r="5" spans="2:5" x14ac:dyDescent="0.35">
      <c r="B5" s="159" t="s">
        <v>1094</v>
      </c>
      <c r="C5" s="159"/>
      <c r="D5" s="159" t="s">
        <v>1094</v>
      </c>
      <c r="E5" s="148"/>
    </row>
    <row r="6" spans="2:5" x14ac:dyDescent="0.35">
      <c r="B6" s="147" t="s">
        <v>1095</v>
      </c>
      <c r="C6" s="147" t="s">
        <v>1096</v>
      </c>
      <c r="D6" s="135" t="s">
        <v>1097</v>
      </c>
      <c r="E6" s="160">
        <v>296813</v>
      </c>
    </row>
    <row r="7" spans="2:5" x14ac:dyDescent="0.35">
      <c r="B7" s="147" t="s">
        <v>1095</v>
      </c>
      <c r="C7" s="147" t="s">
        <v>1096</v>
      </c>
      <c r="D7" s="135" t="s">
        <v>1098</v>
      </c>
      <c r="E7" s="160">
        <v>148210</v>
      </c>
    </row>
    <row r="8" spans="2:5" x14ac:dyDescent="0.35">
      <c r="B8" s="147" t="s">
        <v>1095</v>
      </c>
      <c r="C8" s="147" t="s">
        <v>1096</v>
      </c>
      <c r="D8" s="135" t="s">
        <v>1099</v>
      </c>
      <c r="E8" s="160">
        <v>4336</v>
      </c>
    </row>
    <row r="9" spans="2:5" x14ac:dyDescent="0.35">
      <c r="B9" s="147" t="s">
        <v>1095</v>
      </c>
      <c r="C9" s="147" t="s">
        <v>1096</v>
      </c>
      <c r="D9" s="135" t="s">
        <v>1100</v>
      </c>
      <c r="E9" s="149">
        <v>0</v>
      </c>
    </row>
    <row r="10" spans="2:5" x14ac:dyDescent="0.35">
      <c r="B10" s="147" t="s">
        <v>1095</v>
      </c>
      <c r="C10" s="147" t="s">
        <v>1096</v>
      </c>
      <c r="D10" s="135" t="s">
        <v>1101</v>
      </c>
      <c r="E10" s="149">
        <v>0</v>
      </c>
    </row>
    <row r="11" spans="2:5" x14ac:dyDescent="0.35">
      <c r="B11" s="147" t="s">
        <v>1095</v>
      </c>
      <c r="C11" s="147" t="s">
        <v>1102</v>
      </c>
      <c r="D11" s="135" t="s">
        <v>1103</v>
      </c>
      <c r="E11" s="149">
        <v>0</v>
      </c>
    </row>
    <row r="12" spans="2:5" x14ac:dyDescent="0.35">
      <c r="B12" s="147" t="s">
        <v>1104</v>
      </c>
      <c r="C12" s="147" t="s">
        <v>1102</v>
      </c>
      <c r="D12" s="135" t="s">
        <v>1105</v>
      </c>
      <c r="E12" s="149">
        <v>-138000</v>
      </c>
    </row>
    <row r="13" spans="2:5" x14ac:dyDescent="0.35">
      <c r="B13" s="147" t="s">
        <v>1104</v>
      </c>
      <c r="C13" s="147" t="s">
        <v>1102</v>
      </c>
      <c r="D13" s="135" t="s">
        <v>1105</v>
      </c>
      <c r="E13" s="149">
        <v>-4000</v>
      </c>
    </row>
    <row r="14" spans="2:5" x14ac:dyDescent="0.35">
      <c r="B14" s="169" t="s">
        <v>784</v>
      </c>
      <c r="C14" s="167"/>
      <c r="D14" s="167"/>
      <c r="E14" s="168">
        <f>SUM(E6:E13)</f>
        <v>307359</v>
      </c>
    </row>
    <row r="16" spans="2:5" x14ac:dyDescent="0.35">
      <c r="B16" s="159" t="s">
        <v>1106</v>
      </c>
      <c r="C16" s="159"/>
      <c r="D16" s="159" t="s">
        <v>1106</v>
      </c>
      <c r="E16" s="148"/>
    </row>
    <row r="17" spans="2:5" x14ac:dyDescent="0.35">
      <c r="B17" s="147" t="s">
        <v>1095</v>
      </c>
      <c r="C17" s="147" t="s">
        <v>1096</v>
      </c>
      <c r="D17" s="135" t="s">
        <v>1107</v>
      </c>
      <c r="E17" s="160">
        <v>231260</v>
      </c>
    </row>
    <row r="18" spans="2:5" x14ac:dyDescent="0.35">
      <c r="B18" s="147" t="s">
        <v>1095</v>
      </c>
      <c r="C18" s="147" t="s">
        <v>1096</v>
      </c>
      <c r="D18" s="135" t="s">
        <v>1108</v>
      </c>
      <c r="E18" s="160">
        <v>111654</v>
      </c>
    </row>
    <row r="19" spans="2:5" x14ac:dyDescent="0.35">
      <c r="B19" s="147" t="s">
        <v>1095</v>
      </c>
      <c r="C19" s="147" t="s">
        <v>1096</v>
      </c>
      <c r="D19" s="135" t="s">
        <v>1109</v>
      </c>
      <c r="E19" s="160">
        <v>125058</v>
      </c>
    </row>
    <row r="20" spans="2:5" x14ac:dyDescent="0.35">
      <c r="B20" s="147" t="s">
        <v>1095</v>
      </c>
      <c r="C20" s="147" t="s">
        <v>1096</v>
      </c>
      <c r="D20" s="135" t="s">
        <v>1110</v>
      </c>
      <c r="E20" s="149">
        <v>0</v>
      </c>
    </row>
    <row r="21" spans="2:5" x14ac:dyDescent="0.35">
      <c r="B21" s="147" t="s">
        <v>1095</v>
      </c>
      <c r="C21" s="147" t="s">
        <v>1102</v>
      </c>
      <c r="D21" s="135" t="s">
        <v>1111</v>
      </c>
      <c r="E21" s="149">
        <v>0</v>
      </c>
    </row>
    <row r="22" spans="2:5" x14ac:dyDescent="0.35">
      <c r="B22" s="147" t="s">
        <v>1104</v>
      </c>
      <c r="C22" s="147" t="s">
        <v>1102</v>
      </c>
      <c r="D22" s="135" t="s">
        <v>1112</v>
      </c>
      <c r="E22" s="149">
        <v>-361000</v>
      </c>
    </row>
    <row r="23" spans="2:5" x14ac:dyDescent="0.35">
      <c r="B23" s="169" t="s">
        <v>784</v>
      </c>
      <c r="C23" s="167"/>
      <c r="D23" s="167"/>
      <c r="E23" s="168">
        <f>SUM(E17:E22)</f>
        <v>106972</v>
      </c>
    </row>
    <row r="25" spans="2:5" x14ac:dyDescent="0.35">
      <c r="B25" s="161" t="s">
        <v>1113</v>
      </c>
      <c r="C25" s="161"/>
      <c r="D25" s="161" t="s">
        <v>1113</v>
      </c>
      <c r="E25" s="148"/>
    </row>
    <row r="26" spans="2:5" x14ac:dyDescent="0.35">
      <c r="B26" s="147" t="s">
        <v>1095</v>
      </c>
      <c r="C26" s="147" t="s">
        <v>1096</v>
      </c>
      <c r="D26" s="135" t="s">
        <v>1114</v>
      </c>
      <c r="E26" s="160">
        <v>114422</v>
      </c>
    </row>
    <row r="27" spans="2:5" x14ac:dyDescent="0.35">
      <c r="B27" s="147" t="s">
        <v>1095</v>
      </c>
      <c r="C27" s="147" t="s">
        <v>1096</v>
      </c>
      <c r="D27" s="135" t="s">
        <v>1115</v>
      </c>
      <c r="E27" s="160">
        <v>100158</v>
      </c>
    </row>
    <row r="28" spans="2:5" x14ac:dyDescent="0.35">
      <c r="B28" s="147" t="s">
        <v>1095</v>
      </c>
      <c r="C28" s="147" t="s">
        <v>1096</v>
      </c>
      <c r="D28" s="135" t="s">
        <v>1116</v>
      </c>
      <c r="E28" s="160">
        <v>12032</v>
      </c>
    </row>
    <row r="29" spans="2:5" x14ac:dyDescent="0.35">
      <c r="B29" s="147" t="s">
        <v>1095</v>
      </c>
      <c r="C29" s="147" t="s">
        <v>1096</v>
      </c>
      <c r="D29" s="135" t="s">
        <v>1117</v>
      </c>
      <c r="E29" s="160">
        <v>216000</v>
      </c>
    </row>
    <row r="30" spans="2:5" x14ac:dyDescent="0.35">
      <c r="B30" s="147" t="s">
        <v>1095</v>
      </c>
      <c r="C30" s="147" t="s">
        <v>1102</v>
      </c>
      <c r="D30" s="135" t="s">
        <v>1118</v>
      </c>
      <c r="E30" s="160">
        <v>6000</v>
      </c>
    </row>
    <row r="31" spans="2:5" x14ac:dyDescent="0.35">
      <c r="B31" s="147" t="s">
        <v>1095</v>
      </c>
      <c r="C31" s="147" t="s">
        <v>1096</v>
      </c>
      <c r="D31" s="135" t="s">
        <v>1119</v>
      </c>
      <c r="E31" s="160">
        <v>35000</v>
      </c>
    </row>
    <row r="32" spans="2:5" x14ac:dyDescent="0.35">
      <c r="B32" s="147" t="s">
        <v>1095</v>
      </c>
      <c r="C32" s="147" t="s">
        <v>1096</v>
      </c>
      <c r="D32" s="135" t="s">
        <v>1120</v>
      </c>
      <c r="E32" s="160">
        <v>28000</v>
      </c>
    </row>
    <row r="33" spans="1:5" x14ac:dyDescent="0.35">
      <c r="B33" s="147" t="s">
        <v>1095</v>
      </c>
      <c r="C33" s="147" t="s">
        <v>1096</v>
      </c>
      <c r="D33" s="135" t="s">
        <v>1121</v>
      </c>
      <c r="E33" s="160">
        <v>5000</v>
      </c>
    </row>
    <row r="34" spans="1:5" x14ac:dyDescent="0.35">
      <c r="B34" s="169" t="s">
        <v>784</v>
      </c>
      <c r="C34" s="167"/>
      <c r="D34" s="167"/>
      <c r="E34" s="168">
        <f>SUM(E26:E33)</f>
        <v>516612</v>
      </c>
    </row>
    <row r="36" spans="1:5" x14ac:dyDescent="0.35">
      <c r="B36" s="150" t="s">
        <v>1122</v>
      </c>
      <c r="C36" s="150"/>
      <c r="D36" s="150" t="s">
        <v>1122</v>
      </c>
      <c r="E36" s="148"/>
    </row>
    <row r="37" spans="1:5" x14ac:dyDescent="0.35">
      <c r="B37" s="147" t="s">
        <v>1095</v>
      </c>
      <c r="C37" s="147" t="s">
        <v>1096</v>
      </c>
      <c r="D37" s="135" t="s">
        <v>1123</v>
      </c>
      <c r="E37" s="151">
        <v>10000</v>
      </c>
    </row>
    <row r="38" spans="1:5" x14ac:dyDescent="0.35">
      <c r="B38" s="147" t="s">
        <v>1095</v>
      </c>
      <c r="C38" s="147" t="s">
        <v>1096</v>
      </c>
      <c r="D38" s="135" t="s">
        <v>1124</v>
      </c>
      <c r="E38" s="160">
        <v>2283</v>
      </c>
    </row>
    <row r="39" spans="1:5" x14ac:dyDescent="0.35">
      <c r="B39" s="147" t="s">
        <v>1095</v>
      </c>
      <c r="C39" s="147" t="s">
        <v>1096</v>
      </c>
      <c r="D39" s="135" t="s">
        <v>1125</v>
      </c>
      <c r="E39" s="160">
        <v>0</v>
      </c>
    </row>
    <row r="40" spans="1:5" x14ac:dyDescent="0.35">
      <c r="B40" s="147" t="s">
        <v>1095</v>
      </c>
      <c r="C40" s="147" t="s">
        <v>1096</v>
      </c>
      <c r="D40" s="135" t="s">
        <v>1126</v>
      </c>
      <c r="E40" s="151">
        <v>54000</v>
      </c>
    </row>
    <row r="41" spans="1:5" x14ac:dyDescent="0.35">
      <c r="B41" s="147" t="s">
        <v>1095</v>
      </c>
      <c r="C41" s="147" t="s">
        <v>1096</v>
      </c>
      <c r="D41" s="135" t="s">
        <v>1127</v>
      </c>
      <c r="E41" s="149">
        <v>79646</v>
      </c>
    </row>
    <row r="42" spans="1:5" x14ac:dyDescent="0.35">
      <c r="B42" s="147" t="s">
        <v>1095</v>
      </c>
      <c r="C42" s="147" t="s">
        <v>1096</v>
      </c>
      <c r="D42" s="135" t="s">
        <v>1128</v>
      </c>
      <c r="E42" s="149">
        <v>39780</v>
      </c>
    </row>
    <row r="43" spans="1:5" x14ac:dyDescent="0.35">
      <c r="B43" s="147" t="s">
        <v>1095</v>
      </c>
      <c r="C43" s="147" t="s">
        <v>1096</v>
      </c>
      <c r="D43" s="135" t="s">
        <v>1129</v>
      </c>
      <c r="E43" s="149">
        <v>7871</v>
      </c>
    </row>
    <row r="44" spans="1:5" x14ac:dyDescent="0.35">
      <c r="A44">
        <v>4</v>
      </c>
      <c r="B44" s="162" t="s">
        <v>1095</v>
      </c>
      <c r="C44" s="162" t="s">
        <v>1096</v>
      </c>
      <c r="D44" s="163" t="s">
        <v>1130</v>
      </c>
      <c r="E44" s="164">
        <v>88385</v>
      </c>
    </row>
    <row r="45" spans="1:5" x14ac:dyDescent="0.35">
      <c r="B45" s="147" t="s">
        <v>1095</v>
      </c>
      <c r="C45" s="147" t="s">
        <v>1096</v>
      </c>
      <c r="D45" s="135" t="s">
        <v>1131</v>
      </c>
      <c r="E45" s="151">
        <v>5000</v>
      </c>
    </row>
    <row r="46" spans="1:5" x14ac:dyDescent="0.35">
      <c r="B46" s="147" t="s">
        <v>1095</v>
      </c>
      <c r="C46" s="147" t="s">
        <v>1096</v>
      </c>
      <c r="D46" s="135" t="s">
        <v>1132</v>
      </c>
      <c r="E46" s="151">
        <v>17500</v>
      </c>
    </row>
    <row r="47" spans="1:5" x14ac:dyDescent="0.35">
      <c r="B47" s="147" t="s">
        <v>1095</v>
      </c>
      <c r="C47" s="147" t="s">
        <v>1096</v>
      </c>
      <c r="D47" s="135" t="s">
        <v>1133</v>
      </c>
      <c r="E47" s="151">
        <v>6800</v>
      </c>
    </row>
    <row r="48" spans="1:5" x14ac:dyDescent="0.35">
      <c r="B48" s="147" t="s">
        <v>1095</v>
      </c>
      <c r="C48" s="147" t="s">
        <v>1096</v>
      </c>
      <c r="D48" s="135" t="s">
        <v>1134</v>
      </c>
      <c r="E48" s="151">
        <v>500</v>
      </c>
    </row>
    <row r="49" spans="1:5" x14ac:dyDescent="0.35">
      <c r="A49">
        <v>4</v>
      </c>
      <c r="B49" s="162" t="s">
        <v>1095</v>
      </c>
      <c r="C49" s="162" t="s">
        <v>1102</v>
      </c>
      <c r="D49" s="163" t="s">
        <v>1135</v>
      </c>
      <c r="E49" s="164">
        <v>612</v>
      </c>
    </row>
    <row r="50" spans="1:5" x14ac:dyDescent="0.35">
      <c r="B50" s="147" t="s">
        <v>1095</v>
      </c>
      <c r="C50" s="147" t="s">
        <v>1096</v>
      </c>
      <c r="D50" s="135" t="s">
        <v>1136</v>
      </c>
      <c r="E50" s="160">
        <v>521788</v>
      </c>
    </row>
    <row r="51" spans="1:5" x14ac:dyDescent="0.35">
      <c r="B51" s="147" t="s">
        <v>1095</v>
      </c>
      <c r="C51" s="147" t="s">
        <v>1096</v>
      </c>
      <c r="D51" s="135" t="s">
        <v>1137</v>
      </c>
      <c r="E51" s="160">
        <v>106846</v>
      </c>
    </row>
    <row r="52" spans="1:5" x14ac:dyDescent="0.35">
      <c r="B52" s="147" t="s">
        <v>1095</v>
      </c>
      <c r="C52" s="147" t="s">
        <v>1096</v>
      </c>
      <c r="D52" s="135" t="s">
        <v>1138</v>
      </c>
      <c r="E52" s="160">
        <v>131276</v>
      </c>
    </row>
    <row r="53" spans="1:5" x14ac:dyDescent="0.35">
      <c r="B53" s="147" t="s">
        <v>1095</v>
      </c>
      <c r="C53" s="147" t="s">
        <v>1096</v>
      </c>
      <c r="D53" s="135" t="s">
        <v>1139</v>
      </c>
      <c r="E53" s="160">
        <v>30812</v>
      </c>
    </row>
    <row r="54" spans="1:5" x14ac:dyDescent="0.35">
      <c r="B54" s="147" t="s">
        <v>1095</v>
      </c>
      <c r="C54" s="147" t="s">
        <v>1096</v>
      </c>
      <c r="D54" s="135" t="s">
        <v>1140</v>
      </c>
      <c r="E54" s="160">
        <v>135370</v>
      </c>
    </row>
    <row r="55" spans="1:5" x14ac:dyDescent="0.35">
      <c r="B55" s="147" t="s">
        <v>1095</v>
      </c>
      <c r="C55" s="147" t="s">
        <v>1096</v>
      </c>
      <c r="D55" s="135" t="s">
        <v>1141</v>
      </c>
      <c r="E55" s="160">
        <v>106759</v>
      </c>
    </row>
    <row r="56" spans="1:5" x14ac:dyDescent="0.35">
      <c r="B56" s="147" t="s">
        <v>1095</v>
      </c>
      <c r="C56" s="147" t="s">
        <v>1096</v>
      </c>
      <c r="D56" s="135" t="s">
        <v>1142</v>
      </c>
      <c r="E56" s="149">
        <v>64773</v>
      </c>
    </row>
    <row r="57" spans="1:5" x14ac:dyDescent="0.35">
      <c r="B57" s="147" t="s">
        <v>1095</v>
      </c>
      <c r="C57" s="147" t="s">
        <v>1096</v>
      </c>
      <c r="D57" s="135" t="s">
        <v>1143</v>
      </c>
      <c r="E57" s="149">
        <v>758</v>
      </c>
    </row>
    <row r="58" spans="1:5" x14ac:dyDescent="0.35">
      <c r="B58" s="147" t="s">
        <v>1095</v>
      </c>
      <c r="C58" s="147" t="s">
        <v>1096</v>
      </c>
      <c r="D58" s="135" t="s">
        <v>1122</v>
      </c>
      <c r="E58" s="149">
        <v>0</v>
      </c>
    </row>
    <row r="59" spans="1:5" x14ac:dyDescent="0.35">
      <c r="B59" s="147" t="s">
        <v>1104</v>
      </c>
      <c r="C59" s="147" t="s">
        <v>1102</v>
      </c>
      <c r="D59" s="135" t="s">
        <v>1144</v>
      </c>
      <c r="E59" s="151">
        <v>-2000</v>
      </c>
    </row>
    <row r="60" spans="1:5" x14ac:dyDescent="0.35">
      <c r="B60" s="147" t="s">
        <v>1095</v>
      </c>
      <c r="C60" s="147" t="s">
        <v>1102</v>
      </c>
      <c r="D60" s="135" t="s">
        <v>1145</v>
      </c>
      <c r="E60" s="149">
        <v>-24724</v>
      </c>
    </row>
    <row r="61" spans="1:5" x14ac:dyDescent="0.35">
      <c r="B61" s="147" t="s">
        <v>1104</v>
      </c>
      <c r="C61" s="147" t="s">
        <v>1102</v>
      </c>
      <c r="D61" s="135" t="s">
        <v>1146</v>
      </c>
      <c r="E61" s="149"/>
    </row>
    <row r="62" spans="1:5" x14ac:dyDescent="0.35">
      <c r="B62" s="169" t="s">
        <v>784</v>
      </c>
      <c r="C62" s="167"/>
      <c r="D62" s="167"/>
      <c r="E62" s="168">
        <f>SUM(E37:E61)</f>
        <v>1384035</v>
      </c>
    </row>
    <row r="65" spans="2:5" x14ac:dyDescent="0.35">
      <c r="B65" s="152" t="s">
        <v>1147</v>
      </c>
      <c r="C65" s="152"/>
      <c r="D65" s="152" t="s">
        <v>1147</v>
      </c>
      <c r="E65" s="148"/>
    </row>
    <row r="66" spans="2:5" x14ac:dyDescent="0.35">
      <c r="B66" s="147" t="s">
        <v>1095</v>
      </c>
      <c r="C66" s="147" t="s">
        <v>1096</v>
      </c>
      <c r="D66" s="153" t="s">
        <v>1148</v>
      </c>
      <c r="E66" s="160">
        <v>724953</v>
      </c>
    </row>
    <row r="67" spans="2:5" x14ac:dyDescent="0.35">
      <c r="B67" s="147" t="s">
        <v>1095</v>
      </c>
      <c r="C67" s="147" t="s">
        <v>1096</v>
      </c>
      <c r="D67" s="153" t="s">
        <v>1149</v>
      </c>
      <c r="E67" s="160">
        <v>91910</v>
      </c>
    </row>
    <row r="68" spans="2:5" x14ac:dyDescent="0.35">
      <c r="B68" s="147" t="s">
        <v>1095</v>
      </c>
      <c r="C68" s="147" t="s">
        <v>1096</v>
      </c>
      <c r="D68" s="153" t="s">
        <v>1150</v>
      </c>
      <c r="E68" s="160">
        <v>34971</v>
      </c>
    </row>
    <row r="69" spans="2:5" x14ac:dyDescent="0.35">
      <c r="B69" s="147" t="s">
        <v>1095</v>
      </c>
      <c r="C69" s="147" t="s">
        <v>1096</v>
      </c>
      <c r="D69" s="153" t="s">
        <v>1151</v>
      </c>
      <c r="E69" s="160">
        <v>361000</v>
      </c>
    </row>
    <row r="70" spans="2:5" x14ac:dyDescent="0.35">
      <c r="B70" s="147" t="s">
        <v>1095</v>
      </c>
      <c r="C70" s="147" t="s">
        <v>1102</v>
      </c>
      <c r="D70" s="153" t="s">
        <v>1152</v>
      </c>
      <c r="E70" s="154">
        <v>56000</v>
      </c>
    </row>
    <row r="71" spans="2:5" x14ac:dyDescent="0.35">
      <c r="B71" s="147" t="s">
        <v>1095</v>
      </c>
      <c r="C71" s="147" t="s">
        <v>1096</v>
      </c>
      <c r="D71" s="153" t="s">
        <v>1153</v>
      </c>
      <c r="E71" s="154">
        <v>51000</v>
      </c>
    </row>
    <row r="72" spans="2:5" x14ac:dyDescent="0.35">
      <c r="B72" s="147" t="s">
        <v>1095</v>
      </c>
      <c r="C72" s="147" t="s">
        <v>1096</v>
      </c>
      <c r="D72" s="153" t="s">
        <v>1154</v>
      </c>
      <c r="E72" s="154">
        <v>11000</v>
      </c>
    </row>
    <row r="73" spans="2:5" x14ac:dyDescent="0.35">
      <c r="B73" s="147" t="s">
        <v>1095</v>
      </c>
      <c r="C73" s="147" t="s">
        <v>1096</v>
      </c>
      <c r="D73" s="153" t="s">
        <v>1155</v>
      </c>
      <c r="E73" s="154">
        <v>4000</v>
      </c>
    </row>
    <row r="74" spans="2:5" x14ac:dyDescent="0.35">
      <c r="B74" s="147" t="s">
        <v>1095</v>
      </c>
      <c r="C74" s="147" t="s">
        <v>1096</v>
      </c>
      <c r="D74" s="153" t="s">
        <v>1156</v>
      </c>
      <c r="E74" s="154">
        <v>-14800</v>
      </c>
    </row>
    <row r="75" spans="2:5" x14ac:dyDescent="0.35">
      <c r="B75" s="147" t="s">
        <v>1095</v>
      </c>
      <c r="C75" s="147" t="s">
        <v>1096</v>
      </c>
      <c r="D75" s="153" t="s">
        <v>1157</v>
      </c>
      <c r="E75" s="154">
        <v>251008</v>
      </c>
    </row>
    <row r="76" spans="2:5" x14ac:dyDescent="0.35">
      <c r="B76" s="147" t="s">
        <v>1095</v>
      </c>
      <c r="C76" s="147" t="s">
        <v>1096</v>
      </c>
      <c r="D76" s="153" t="s">
        <v>1158</v>
      </c>
      <c r="E76" s="154">
        <v>-82971</v>
      </c>
    </row>
    <row r="77" spans="2:5" x14ac:dyDescent="0.35">
      <c r="B77" s="147" t="s">
        <v>1095</v>
      </c>
      <c r="C77" s="147" t="s">
        <v>1096</v>
      </c>
      <c r="D77" s="153" t="s">
        <v>1159</v>
      </c>
      <c r="E77" s="149">
        <v>14380</v>
      </c>
    </row>
    <row r="78" spans="2:5" x14ac:dyDescent="0.35">
      <c r="B78" s="147" t="s">
        <v>1095</v>
      </c>
      <c r="C78" s="147" t="s">
        <v>1096</v>
      </c>
      <c r="D78" s="153" t="s">
        <v>1160</v>
      </c>
      <c r="E78" s="149">
        <v>0</v>
      </c>
    </row>
    <row r="79" spans="2:5" x14ac:dyDescent="0.35">
      <c r="B79" s="147" t="s">
        <v>1095</v>
      </c>
      <c r="C79" s="147" t="s">
        <v>1096</v>
      </c>
      <c r="D79" s="153" t="s">
        <v>1161</v>
      </c>
      <c r="E79" s="155">
        <v>126984</v>
      </c>
    </row>
    <row r="80" spans="2:5" x14ac:dyDescent="0.35">
      <c r="B80" s="147" t="s">
        <v>1095</v>
      </c>
      <c r="C80" s="147" t="s">
        <v>1102</v>
      </c>
      <c r="D80" s="153" t="s">
        <v>1162</v>
      </c>
      <c r="E80" s="156">
        <v>-275000</v>
      </c>
    </row>
    <row r="81" spans="2:5" x14ac:dyDescent="0.35">
      <c r="B81" s="147" t="s">
        <v>1095</v>
      </c>
      <c r="C81" s="147" t="s">
        <v>1102</v>
      </c>
      <c r="D81" s="153" t="s">
        <v>1163</v>
      </c>
      <c r="E81" s="155">
        <v>-124000</v>
      </c>
    </row>
    <row r="82" spans="2:5" x14ac:dyDescent="0.35">
      <c r="B82" s="147" t="s">
        <v>1095</v>
      </c>
      <c r="C82" s="147" t="s">
        <v>1102</v>
      </c>
      <c r="D82" s="153" t="s">
        <v>1164</v>
      </c>
      <c r="E82" s="156">
        <v>17500</v>
      </c>
    </row>
    <row r="83" spans="2:5" x14ac:dyDescent="0.35">
      <c r="B83" s="147" t="s">
        <v>1104</v>
      </c>
      <c r="C83" s="147" t="s">
        <v>1102</v>
      </c>
      <c r="D83" s="153" t="s">
        <v>1164</v>
      </c>
      <c r="E83" s="156">
        <v>0</v>
      </c>
    </row>
    <row r="84" spans="2:5" x14ac:dyDescent="0.35">
      <c r="B84" s="147" t="s">
        <v>1104</v>
      </c>
      <c r="C84" s="147" t="s">
        <v>1102</v>
      </c>
      <c r="D84" s="153" t="s">
        <v>1165</v>
      </c>
      <c r="E84" s="156">
        <v>-123023</v>
      </c>
    </row>
    <row r="85" spans="2:5" x14ac:dyDescent="0.35">
      <c r="B85" s="147" t="s">
        <v>1104</v>
      </c>
      <c r="C85" s="147" t="s">
        <v>1102</v>
      </c>
      <c r="D85" s="153" t="s">
        <v>1166</v>
      </c>
      <c r="E85" s="156">
        <v>-38300</v>
      </c>
    </row>
    <row r="86" spans="2:5" x14ac:dyDescent="0.35">
      <c r="B86" s="169" t="s">
        <v>784</v>
      </c>
      <c r="C86" s="167"/>
      <c r="D86" s="167"/>
      <c r="E86" s="168">
        <f>SUM(E64:E85)</f>
        <v>1086612</v>
      </c>
    </row>
    <row r="87" spans="2:5" x14ac:dyDescent="0.35">
      <c r="B87" s="170"/>
      <c r="E87" s="62"/>
    </row>
    <row r="88" spans="2:5" x14ac:dyDescent="0.35">
      <c r="B88" s="158" t="s">
        <v>1167</v>
      </c>
      <c r="C88" s="158"/>
      <c r="D88" s="158" t="s">
        <v>1167</v>
      </c>
      <c r="E88" s="157"/>
    </row>
    <row r="89" spans="2:5" x14ac:dyDescent="0.35">
      <c r="B89" s="147" t="s">
        <v>1095</v>
      </c>
      <c r="C89" s="147" t="s">
        <v>1102</v>
      </c>
      <c r="D89" s="153" t="s">
        <v>1168</v>
      </c>
      <c r="E89" s="156">
        <v>-225000</v>
      </c>
    </row>
    <row r="90" spans="2:5" x14ac:dyDescent="0.35">
      <c r="B90" s="147" t="s">
        <v>1104</v>
      </c>
      <c r="C90" s="147" t="s">
        <v>1102</v>
      </c>
      <c r="D90" s="153" t="s">
        <v>1169</v>
      </c>
      <c r="E90" s="156">
        <v>-27072.988799999999</v>
      </c>
    </row>
    <row r="91" spans="2:5" x14ac:dyDescent="0.35">
      <c r="B91" s="169" t="s">
        <v>784</v>
      </c>
      <c r="C91" s="167"/>
      <c r="D91" s="167"/>
      <c r="E91" s="168">
        <f>SUM(E89:E90)</f>
        <v>-252072.98879999999</v>
      </c>
    </row>
  </sheetData>
  <dataValidations disablePrompts="1" count="1">
    <dataValidation type="list" allowBlank="1" showInputMessage="1" showErrorMessage="1" sqref="C37:C61 C66:C85 C89:C90 C26:C33 C17:C22 C6:C13" xr:uid="{C015A03E-5BF9-4163-93D4-B993682CB1D0}">
      <formula1>$I$145:$I$147</formula1>
    </dataValidation>
  </dataValidations>
  <pageMargins left="0.7" right="0.7" top="0.75" bottom="0.75" header="0.3" footer="0.3"/>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E0C2DF-C03B-4460-8DC1-46EEE1F521C4}">
  <sheetPr codeName="Blad15">
    <tabColor theme="9" tint="0.79998168889431442"/>
  </sheetPr>
  <dimension ref="A1:AO79"/>
  <sheetViews>
    <sheetView showGridLines="0" tabSelected="1" topLeftCell="L1" zoomScale="80" zoomScaleNormal="80" workbookViewId="0">
      <selection activeCell="L1" sqref="L1"/>
    </sheetView>
  </sheetViews>
  <sheetFormatPr defaultColWidth="0" defaultRowHeight="14.5" zeroHeight="1" x14ac:dyDescent="0.35"/>
  <cols>
    <col min="1" max="1" width="2.81640625" hidden="1" customWidth="1"/>
    <col min="2" max="2" width="32.1796875" hidden="1" customWidth="1"/>
    <col min="3" max="3" width="8.81640625" hidden="1" customWidth="1"/>
    <col min="4" max="4" width="4.1796875" hidden="1" customWidth="1"/>
    <col min="5" max="5" width="4.453125" hidden="1" customWidth="1"/>
    <col min="6" max="6" width="32.453125" hidden="1" customWidth="1"/>
    <col min="7" max="7" width="13.1796875" hidden="1" customWidth="1"/>
    <col min="8" max="8" width="3.54296875" style="190" hidden="1" customWidth="1"/>
    <col min="9" max="9" width="30.81640625" hidden="1" customWidth="1"/>
    <col min="10" max="10" width="10.81640625" hidden="1" customWidth="1"/>
    <col min="11" max="11" width="4.1796875" hidden="1" customWidth="1"/>
    <col min="12" max="12" width="4.1796875" customWidth="1"/>
    <col min="13" max="13" width="31.81640625" customWidth="1"/>
    <col min="14" max="14" width="14.54296875" customWidth="1"/>
    <col min="15" max="15" width="11.81640625" customWidth="1"/>
    <col min="16" max="16" width="33.1796875" customWidth="1"/>
    <col min="17" max="17" width="13.81640625" customWidth="1"/>
    <col min="18" max="18" width="9.81640625" customWidth="1"/>
    <col min="19" max="19" width="12" hidden="1" customWidth="1"/>
    <col min="20" max="20" width="10.54296875" hidden="1" customWidth="1"/>
    <col min="21" max="21" width="37.81640625" customWidth="1"/>
    <col min="22" max="22" width="22.453125" customWidth="1"/>
    <col min="23" max="23" width="3.1796875" customWidth="1"/>
    <col min="24" max="24" width="29.1796875" customWidth="1"/>
    <col min="25" max="25" width="24.81640625" customWidth="1"/>
    <col min="26" max="26" width="29.54296875" customWidth="1"/>
    <col min="27" max="27" width="13.81640625" customWidth="1"/>
    <col min="28" max="28" width="3" customWidth="1"/>
    <col min="29" max="29" width="11.81640625" customWidth="1"/>
    <col min="30" max="30" width="2.81640625" customWidth="1"/>
    <col min="31" max="31" width="22.54296875" customWidth="1"/>
    <col min="32" max="32" width="4.1796875" customWidth="1"/>
    <col min="33" max="38" width="12.81640625" customWidth="1"/>
    <col min="39" max="39" width="3.81640625" customWidth="1"/>
    <col min="40" max="40" width="13.81640625" customWidth="1"/>
    <col min="41" max="41" width="12.81640625" hidden="1" customWidth="1"/>
    <col min="42" max="50" width="8.81640625" hidden="1" customWidth="1"/>
    <col min="51" max="16384" width="8.81640625" hidden="1"/>
  </cols>
  <sheetData>
    <row r="1" spans="2:39" x14ac:dyDescent="0.35"/>
    <row r="2" spans="2:39" ht="31.25" customHeight="1" x14ac:dyDescent="0.35"/>
    <row r="3" spans="2:39" ht="15.65" customHeight="1" x14ac:dyDescent="0.35">
      <c r="B3" t="s">
        <v>970</v>
      </c>
      <c r="F3" s="181" t="s">
        <v>1208</v>
      </c>
    </row>
    <row r="4" spans="2:39" ht="15.5" x14ac:dyDescent="0.35">
      <c r="F4" s="55" t="s">
        <v>987</v>
      </c>
      <c r="M4" s="55"/>
      <c r="U4" s="55" t="s">
        <v>1214</v>
      </c>
    </row>
    <row r="5" spans="2:39" ht="15.5" x14ac:dyDescent="0.35">
      <c r="B5" s="112">
        <v>2025</v>
      </c>
      <c r="F5" s="55" t="s">
        <v>952</v>
      </c>
      <c r="G5" s="10" t="s">
        <v>828</v>
      </c>
      <c r="I5" s="55" t="s">
        <v>953</v>
      </c>
      <c r="M5" s="55" t="s">
        <v>952</v>
      </c>
      <c r="N5" s="291" t="s">
        <v>828</v>
      </c>
      <c r="P5" s="55" t="s">
        <v>953</v>
      </c>
      <c r="Q5" s="291" t="s">
        <v>828</v>
      </c>
      <c r="Y5" s="31" t="s">
        <v>1213</v>
      </c>
      <c r="Z5" s="31" t="s">
        <v>1193</v>
      </c>
      <c r="AA5" s="53" t="s">
        <v>952</v>
      </c>
      <c r="AC5" s="53" t="s">
        <v>809</v>
      </c>
    </row>
    <row r="6" spans="2:39" x14ac:dyDescent="0.35">
      <c r="B6" t="s">
        <v>867</v>
      </c>
      <c r="C6">
        <v>222.3</v>
      </c>
      <c r="F6" s="292" t="s">
        <v>831</v>
      </c>
      <c r="G6" s="10">
        <v>2971879</v>
      </c>
      <c r="H6" s="293">
        <f>G6/$G$20</f>
        <v>0.6426242551242356</v>
      </c>
      <c r="I6" s="126"/>
      <c r="M6" s="294" t="s">
        <v>831</v>
      </c>
      <c r="N6" s="295">
        <v>3258686</v>
      </c>
      <c r="O6" s="296"/>
      <c r="P6" s="297"/>
      <c r="Q6" s="285"/>
      <c r="U6" s="295" t="str">
        <f>X6</f>
        <v>1. Oud papier en karton</v>
      </c>
      <c r="V6" s="179" t="s">
        <v>1230</v>
      </c>
      <c r="W6" s="118"/>
      <c r="X6" s="395" t="s">
        <v>1228</v>
      </c>
      <c r="Y6" t="s">
        <v>1229</v>
      </c>
      <c r="Z6" t="str">
        <f>Y6</f>
        <v>1x per twee weken</v>
      </c>
      <c r="AA6" s="385">
        <v>0</v>
      </c>
      <c r="AB6" s="385"/>
      <c r="AC6" s="385">
        <v>0</v>
      </c>
      <c r="AI6" s="299"/>
      <c r="AJ6" s="299"/>
      <c r="AK6" s="299"/>
      <c r="AL6" s="299"/>
      <c r="AM6" s="299"/>
    </row>
    <row r="7" spans="2:39" ht="29" x14ac:dyDescent="0.35">
      <c r="B7" t="s">
        <v>868</v>
      </c>
      <c r="C7">
        <v>185</v>
      </c>
      <c r="F7" s="300" t="s">
        <v>833</v>
      </c>
      <c r="G7" s="10">
        <v>1253362.0112000001</v>
      </c>
      <c r="H7" s="293">
        <f>(G7-J7)/$G$20</f>
        <v>0.2115561093467295</v>
      </c>
      <c r="I7" s="301" t="s">
        <v>835</v>
      </c>
      <c r="J7" s="10">
        <v>275000</v>
      </c>
      <c r="K7" s="302"/>
      <c r="M7" s="303" t="s">
        <v>833</v>
      </c>
      <c r="N7" s="295">
        <v>1143567</v>
      </c>
      <c r="O7" s="296"/>
      <c r="P7" s="294" t="s">
        <v>835</v>
      </c>
      <c r="Q7" s="295">
        <v>275000</v>
      </c>
      <c r="U7" s="285" t="str">
        <f>X8</f>
        <v>2. PBD (Plastic, Blik en Drankenkartons)</v>
      </c>
      <c r="V7" s="179" t="s">
        <v>1232</v>
      </c>
      <c r="W7" s="118"/>
      <c r="X7" s="396"/>
      <c r="Y7" s="305"/>
      <c r="Z7" s="305" t="s">
        <v>1230</v>
      </c>
      <c r="AA7" s="386">
        <v>-33000</v>
      </c>
      <c r="AB7" s="386"/>
      <c r="AC7" s="386">
        <v>0</v>
      </c>
      <c r="AD7" s="305"/>
      <c r="AE7" s="306" t="s">
        <v>1216</v>
      </c>
      <c r="AF7" s="307"/>
      <c r="AG7" s="308" t="s">
        <v>1281</v>
      </c>
      <c r="AK7" s="299"/>
      <c r="AL7" s="299"/>
      <c r="AM7" s="299"/>
    </row>
    <row r="8" spans="2:39" ht="29" x14ac:dyDescent="0.35">
      <c r="B8" t="s">
        <v>784</v>
      </c>
      <c r="C8" s="4">
        <f>SUM(C6:C7)</f>
        <v>407.3</v>
      </c>
      <c r="F8" s="126"/>
      <c r="G8" s="10"/>
      <c r="H8" s="293"/>
      <c r="I8" s="126"/>
      <c r="J8" s="10"/>
      <c r="K8" s="302"/>
      <c r="M8" s="297"/>
      <c r="N8" s="295"/>
      <c r="O8" s="296"/>
      <c r="P8" s="297"/>
      <c r="Q8" s="285"/>
      <c r="U8" s="285" t="str">
        <f>X11</f>
        <v>3. Luiers en incontinentiemateriaal</v>
      </c>
      <c r="V8" s="179" t="s">
        <v>1234</v>
      </c>
      <c r="W8" s="118"/>
      <c r="X8" s="392" t="s">
        <v>1231</v>
      </c>
      <c r="Y8" s="310" t="s">
        <v>1232</v>
      </c>
      <c r="Z8" s="310" t="str">
        <f>Y8</f>
        <v>1x per twee weken + elke week op hotspots</v>
      </c>
      <c r="AA8" s="385">
        <v>0</v>
      </c>
      <c r="AB8" s="385"/>
      <c r="AC8" s="385">
        <v>0</v>
      </c>
      <c r="AE8" s="28" t="s">
        <v>924</v>
      </c>
      <c r="AG8" s="190"/>
      <c r="AI8" s="299"/>
      <c r="AJ8" s="299"/>
      <c r="AK8" s="299"/>
      <c r="AL8" s="299"/>
      <c r="AM8" s="299"/>
    </row>
    <row r="9" spans="2:39" ht="29" x14ac:dyDescent="0.35">
      <c r="B9" t="s">
        <v>787</v>
      </c>
      <c r="C9" s="16">
        <v>0</v>
      </c>
      <c r="F9" s="311" t="s">
        <v>837</v>
      </c>
      <c r="G9" s="10">
        <v>109300</v>
      </c>
      <c r="H9" s="293">
        <f>G9/$G$20</f>
        <v>2.3634485483789533E-2</v>
      </c>
      <c r="I9" s="312" t="s">
        <v>839</v>
      </c>
      <c r="J9" s="10">
        <v>4068268.77</v>
      </c>
      <c r="K9" s="302"/>
      <c r="L9" s="10"/>
      <c r="M9" s="313" t="s">
        <v>837</v>
      </c>
      <c r="N9" s="295">
        <v>127500</v>
      </c>
      <c r="O9" s="296"/>
      <c r="P9" s="314" t="s">
        <v>839</v>
      </c>
      <c r="Q9" s="315">
        <v>4166762</v>
      </c>
      <c r="S9" s="10"/>
      <c r="U9" s="284" t="str">
        <f>X16</f>
        <v>4. GFT/E-container (Groente-, Fruit-, Tuin- en Etensrestenafval)</v>
      </c>
      <c r="V9" s="179" t="s">
        <v>1245</v>
      </c>
      <c r="W9" s="316"/>
      <c r="X9" s="393"/>
      <c r="Z9" s="285" t="s">
        <v>1229</v>
      </c>
      <c r="AA9" s="385">
        <v>-75000</v>
      </c>
      <c r="AB9" s="385"/>
      <c r="AC9" s="385">
        <v>0</v>
      </c>
      <c r="AE9" s="307" t="s">
        <v>1216</v>
      </c>
      <c r="AF9" s="307"/>
      <c r="AG9" s="308" t="s">
        <v>1282</v>
      </c>
      <c r="AI9" s="299"/>
      <c r="AJ9" s="299"/>
    </row>
    <row r="10" spans="2:39" x14ac:dyDescent="0.35">
      <c r="B10" t="s">
        <v>869</v>
      </c>
      <c r="C10" s="317">
        <f>C6*(1+C9)</f>
        <v>222.3</v>
      </c>
      <c r="F10" s="311" t="s">
        <v>841</v>
      </c>
      <c r="G10" s="10">
        <v>94000</v>
      </c>
      <c r="H10" s="293">
        <f>G10/$G$20</f>
        <v>2.0326089986058702E-2</v>
      </c>
      <c r="I10" s="301" t="s">
        <v>843</v>
      </c>
      <c r="J10" s="10">
        <v>1851538.6943899998</v>
      </c>
      <c r="K10" s="302"/>
      <c r="M10" s="313" t="s">
        <v>841</v>
      </c>
      <c r="N10" s="295">
        <v>82211</v>
      </c>
      <c r="O10" s="296"/>
      <c r="P10" s="314" t="s">
        <v>843</v>
      </c>
      <c r="Q10" s="315">
        <v>1904453</v>
      </c>
      <c r="S10" s="10"/>
      <c r="U10" s="285" t="str">
        <f>X19</f>
        <v>5. Bladkorven</v>
      </c>
      <c r="V10" s="179" t="s">
        <v>1249</v>
      </c>
      <c r="W10" s="118"/>
      <c r="X10" s="394"/>
      <c r="Y10" s="305"/>
      <c r="Z10" s="305" t="s">
        <v>1224</v>
      </c>
      <c r="AA10" s="386"/>
      <c r="AB10" s="386"/>
      <c r="AC10" s="386"/>
      <c r="AD10" s="305"/>
      <c r="AE10" s="305"/>
      <c r="AG10" s="308" t="s">
        <v>1225</v>
      </c>
    </row>
    <row r="11" spans="2:39" ht="14.5" customHeight="1" x14ac:dyDescent="0.35">
      <c r="B11" t="s">
        <v>870</v>
      </c>
      <c r="C11" s="317">
        <f>C7*(1+C9)</f>
        <v>185</v>
      </c>
      <c r="F11" s="126"/>
      <c r="G11" s="10"/>
      <c r="H11" s="293"/>
      <c r="I11" s="70"/>
      <c r="J11" s="10"/>
      <c r="K11" s="302"/>
      <c r="M11" s="297"/>
      <c r="N11" s="295"/>
      <c r="O11" s="296"/>
      <c r="P11" s="319"/>
      <c r="Q11" s="295"/>
      <c r="U11" s="285" t="str">
        <f>X22</f>
        <v>6. Milieustraat</v>
      </c>
      <c r="V11" s="180" t="s">
        <v>1242</v>
      </c>
      <c r="W11" s="118"/>
      <c r="X11" s="392" t="s">
        <v>1233</v>
      </c>
      <c r="Y11" s="285" t="s">
        <v>1237</v>
      </c>
      <c r="Z11" s="285" t="str">
        <f>Y11</f>
        <v>kinderdagverblijven</v>
      </c>
      <c r="AA11" s="385">
        <v>0</v>
      </c>
      <c r="AB11" s="385"/>
      <c r="AC11" s="385">
        <v>0</v>
      </c>
      <c r="AE11" s="28" t="s">
        <v>924</v>
      </c>
      <c r="AG11" s="190"/>
      <c r="AK11" s="285"/>
    </row>
    <row r="12" spans="2:39" ht="29" x14ac:dyDescent="0.35">
      <c r="B12" t="s">
        <v>871</v>
      </c>
      <c r="C12" s="46">
        <f>SUM(C10:C11)</f>
        <v>407.3</v>
      </c>
      <c r="F12" s="320" t="s">
        <v>817</v>
      </c>
      <c r="G12" s="10">
        <v>222774</v>
      </c>
      <c r="H12" s="293">
        <f>(G12-J12)/$G$20</f>
        <v>1.3287856975886098E-2</v>
      </c>
      <c r="I12" s="321" t="s">
        <v>846</v>
      </c>
      <c r="J12" s="10">
        <v>161323</v>
      </c>
      <c r="K12" s="302"/>
      <c r="M12" s="286" t="s">
        <v>817</v>
      </c>
      <c r="N12" s="322">
        <f>AA44</f>
        <v>263989</v>
      </c>
      <c r="O12" s="323"/>
      <c r="P12" s="287" t="s">
        <v>846</v>
      </c>
      <c r="Q12" s="315">
        <v>140232</v>
      </c>
      <c r="U12" s="285"/>
      <c r="X12" s="393"/>
      <c r="Z12" s="284" t="s">
        <v>1235</v>
      </c>
      <c r="AA12" s="385">
        <f>-(90000-42000+15000)</f>
        <v>-63000</v>
      </c>
      <c r="AB12" s="385"/>
      <c r="AC12" s="385">
        <v>0</v>
      </c>
      <c r="AD12" s="10"/>
      <c r="AE12" s="80" t="s">
        <v>1216</v>
      </c>
      <c r="AF12" s="80"/>
      <c r="AG12" s="308" t="s">
        <v>1283</v>
      </c>
      <c r="AI12" s="285"/>
      <c r="AJ12" s="285"/>
      <c r="AK12" s="285"/>
    </row>
    <row r="13" spans="2:39" x14ac:dyDescent="0.35">
      <c r="C13" s="46"/>
      <c r="F13" s="320"/>
      <c r="G13" s="10"/>
      <c r="H13" s="293"/>
      <c r="I13" s="321"/>
      <c r="J13" s="10"/>
      <c r="K13" s="302"/>
      <c r="M13" s="286" t="s">
        <v>848</v>
      </c>
      <c r="N13" s="322">
        <v>160000</v>
      </c>
      <c r="O13" s="323"/>
      <c r="P13" s="287"/>
      <c r="Q13" s="315"/>
      <c r="U13" s="285"/>
      <c r="X13" s="393"/>
      <c r="Z13" s="285" t="s">
        <v>1234</v>
      </c>
      <c r="AA13" s="385">
        <f>-(90000-42000)</f>
        <v>-48000</v>
      </c>
      <c r="AB13" s="385"/>
      <c r="AC13" s="385">
        <v>0</v>
      </c>
      <c r="AD13" s="10"/>
      <c r="AE13" s="80" t="s">
        <v>1216</v>
      </c>
      <c r="AF13" s="80"/>
      <c r="AG13" s="308" t="s">
        <v>1284</v>
      </c>
      <c r="AI13" s="285"/>
      <c r="AJ13" s="285"/>
      <c r="AK13" s="324"/>
    </row>
    <row r="14" spans="2:39" x14ac:dyDescent="0.35">
      <c r="B14" t="s">
        <v>791</v>
      </c>
      <c r="C14">
        <f>_xlfn.RANK.EQ($C12,'Gegevens per gemeente 2025'!$P$5:$P$346,1)</f>
        <v>274</v>
      </c>
      <c r="F14" s="126"/>
      <c r="G14" s="10"/>
      <c r="H14" s="293"/>
      <c r="I14" s="126"/>
      <c r="M14" s="297"/>
      <c r="N14" s="295"/>
      <c r="O14" s="296"/>
      <c r="P14" s="297"/>
      <c r="Q14" s="285"/>
      <c r="X14" s="393"/>
      <c r="Z14" t="s">
        <v>1236</v>
      </c>
      <c r="AA14" s="385">
        <v>-15000</v>
      </c>
      <c r="AB14" s="385"/>
      <c r="AC14" s="385">
        <v>0</v>
      </c>
      <c r="AD14" s="10"/>
      <c r="AE14" s="80" t="s">
        <v>1216</v>
      </c>
      <c r="AF14" s="80"/>
      <c r="AG14" s="308" t="s">
        <v>1285</v>
      </c>
      <c r="AI14" s="324"/>
      <c r="AJ14" s="324"/>
      <c r="AK14" s="285"/>
    </row>
    <row r="15" spans="2:39" x14ac:dyDescent="0.35">
      <c r="B15" t="s">
        <v>789</v>
      </c>
      <c r="C15">
        <f>_xlfn.RANK.EQ($C8,COELO!$P$2:$P$343,1)</f>
        <v>272</v>
      </c>
      <c r="F15" s="325" t="s">
        <v>850</v>
      </c>
      <c r="G15" s="10">
        <v>186003</v>
      </c>
      <c r="H15" s="293">
        <f>G15/$G$20</f>
        <v>4.0220358677413581E-2</v>
      </c>
      <c r="I15" s="126"/>
      <c r="M15" s="326" t="s">
        <v>850</v>
      </c>
      <c r="N15" s="295">
        <v>180653</v>
      </c>
      <c r="O15" s="296"/>
      <c r="P15" s="297"/>
      <c r="Q15" s="285"/>
      <c r="X15" s="394"/>
      <c r="Y15" s="305"/>
      <c r="Z15" s="305" t="s">
        <v>1238</v>
      </c>
      <c r="AA15" s="386">
        <f>-(85000+15000)</f>
        <v>-100000</v>
      </c>
      <c r="AB15" s="386"/>
      <c r="AC15" s="386">
        <v>0</v>
      </c>
      <c r="AD15" s="219"/>
      <c r="AE15" s="327" t="s">
        <v>1216</v>
      </c>
      <c r="AF15" s="80"/>
      <c r="AG15" s="308" t="s">
        <v>1286</v>
      </c>
      <c r="AI15" s="285"/>
      <c r="AJ15" s="285"/>
    </row>
    <row r="16" spans="2:39" ht="29" x14ac:dyDescent="0.35">
      <c r="B16" t="s">
        <v>954</v>
      </c>
      <c r="C16" s="11">
        <v>446</v>
      </c>
      <c r="F16" s="325" t="s">
        <v>852</v>
      </c>
      <c r="G16" s="10">
        <v>153204</v>
      </c>
      <c r="H16" s="293">
        <f>G16/$G$20</f>
        <v>3.3128066917278057E-2</v>
      </c>
      <c r="I16" s="126"/>
      <c r="M16" s="326" t="s">
        <v>852</v>
      </c>
      <c r="N16" s="295">
        <v>153627</v>
      </c>
      <c r="O16" s="296"/>
      <c r="P16" s="297"/>
      <c r="Q16" s="285"/>
      <c r="X16" s="309" t="s">
        <v>1239</v>
      </c>
      <c r="Y16" s="328" t="s">
        <v>1246</v>
      </c>
      <c r="Z16" s="328" t="str">
        <f>Y16</f>
        <v>huidig tarief per lediging</v>
      </c>
      <c r="AA16" s="385">
        <v>0</v>
      </c>
      <c r="AB16" s="387"/>
      <c r="AC16" s="385">
        <v>0</v>
      </c>
      <c r="AD16" s="329"/>
      <c r="AE16" s="329"/>
      <c r="AG16" s="190"/>
    </row>
    <row r="17" spans="2:38" ht="14.5" customHeight="1" x14ac:dyDescent="0.35">
      <c r="B17" s="112" t="s">
        <v>1076</v>
      </c>
      <c r="C17" s="10">
        <v>18329</v>
      </c>
      <c r="D17" s="58"/>
      <c r="F17" s="325" t="s">
        <v>854</v>
      </c>
      <c r="G17" s="10">
        <v>70399.23000000001</v>
      </c>
      <c r="H17" s="293">
        <f>G17/$G$20</f>
        <v>1.5222777488608973E-2</v>
      </c>
      <c r="I17" s="126"/>
      <c r="M17" s="326" t="s">
        <v>854</v>
      </c>
      <c r="N17" s="295">
        <v>74572</v>
      </c>
      <c r="O17" s="296"/>
      <c r="P17" s="297"/>
      <c r="Q17" s="285"/>
      <c r="X17" s="284"/>
      <c r="Y17" s="285"/>
      <c r="Z17" s="285" t="s">
        <v>1247</v>
      </c>
      <c r="AA17" s="385">
        <v>0</v>
      </c>
      <c r="AB17" s="385"/>
      <c r="AC17" s="385">
        <v>0</v>
      </c>
      <c r="AD17" s="10"/>
      <c r="AE17" s="307" t="s">
        <v>1215</v>
      </c>
      <c r="AF17" s="307"/>
      <c r="AG17" s="308" t="s">
        <v>1287</v>
      </c>
    </row>
    <row r="18" spans="2:38" x14ac:dyDescent="0.35">
      <c r="G18" s="10"/>
      <c r="H18" s="293"/>
      <c r="M18" s="285"/>
      <c r="N18" s="295"/>
      <c r="O18" s="296"/>
      <c r="P18" s="285"/>
      <c r="Q18" s="285"/>
      <c r="X18" s="318"/>
      <c r="Y18" s="330"/>
      <c r="Z18" s="330" t="s">
        <v>1245</v>
      </c>
      <c r="AA18" s="386">
        <v>0</v>
      </c>
      <c r="AB18" s="386"/>
      <c r="AC18" s="386">
        <v>0</v>
      </c>
      <c r="AD18" s="305"/>
      <c r="AE18" s="327" t="s">
        <v>1215</v>
      </c>
      <c r="AG18" s="308" t="s">
        <v>1225</v>
      </c>
      <c r="AK18" s="285"/>
      <c r="AL18" s="299"/>
    </row>
    <row r="19" spans="2:38" x14ac:dyDescent="0.35">
      <c r="C19" s="16"/>
      <c r="F19" s="13" t="s">
        <v>856</v>
      </c>
      <c r="G19" s="62">
        <f>SUM(G6:G17)</f>
        <v>5060921.2412</v>
      </c>
      <c r="H19" s="293"/>
      <c r="I19" t="s">
        <v>857</v>
      </c>
      <c r="J19" s="62">
        <f>SUM(J7:J12)</f>
        <v>6356130.4643899994</v>
      </c>
      <c r="K19" s="63"/>
      <c r="M19" s="331" t="s">
        <v>856</v>
      </c>
      <c r="N19" s="332">
        <f>SUM(N6:N17)</f>
        <v>5444805</v>
      </c>
      <c r="O19" s="296"/>
      <c r="P19" s="333" t="s">
        <v>857</v>
      </c>
      <c r="Q19" s="332">
        <f>SUM(Q7:Q12)</f>
        <v>6486447</v>
      </c>
      <c r="X19" s="334" t="s">
        <v>1240</v>
      </c>
      <c r="Y19" s="335" t="s">
        <v>1249</v>
      </c>
      <c r="Z19" s="335" t="str">
        <f>Y19</f>
        <v>bladkorven</v>
      </c>
      <c r="AA19" s="385">
        <v>0</v>
      </c>
      <c r="AB19" s="385"/>
      <c r="AC19" s="385">
        <v>0</v>
      </c>
      <c r="AD19" s="285"/>
      <c r="AE19" s="336" t="s">
        <v>924</v>
      </c>
      <c r="AF19" s="285"/>
      <c r="AG19" s="337"/>
      <c r="AH19" s="285"/>
      <c r="AI19" s="285"/>
      <c r="AJ19" s="285"/>
    </row>
    <row r="20" spans="2:38" ht="16.5" customHeight="1" x14ac:dyDescent="0.35">
      <c r="F20" s="13" t="s">
        <v>858</v>
      </c>
      <c r="G20" s="62">
        <f>G19-J7-J12</f>
        <v>4624598.2412</v>
      </c>
      <c r="H20" s="293">
        <f>SUM(H6:H17)</f>
        <v>1</v>
      </c>
      <c r="I20" t="s">
        <v>859</v>
      </c>
      <c r="J20" s="62">
        <f>SUM(J9:J10)</f>
        <v>5919807.4643900003</v>
      </c>
      <c r="K20" s="10"/>
      <c r="M20" s="331" t="s">
        <v>1222</v>
      </c>
      <c r="N20" s="332">
        <f>N19-Q7-Q12</f>
        <v>5029573</v>
      </c>
      <c r="O20" s="296"/>
      <c r="P20" s="333" t="s">
        <v>859</v>
      </c>
      <c r="Q20" s="332">
        <f>SUM(Q9:Q10)</f>
        <v>6071215</v>
      </c>
      <c r="S20" s="10"/>
      <c r="X20" s="285"/>
      <c r="Z20" s="284" t="s">
        <v>1248</v>
      </c>
      <c r="AA20" s="385">
        <v>42000</v>
      </c>
      <c r="AB20" s="388"/>
      <c r="AC20" s="385">
        <v>-50000</v>
      </c>
      <c r="AD20" s="295"/>
      <c r="AE20" s="344" t="s">
        <v>1291</v>
      </c>
      <c r="AF20" s="338"/>
      <c r="AG20" s="339" t="s">
        <v>1288</v>
      </c>
      <c r="AH20" s="285"/>
    </row>
    <row r="21" spans="2:38" ht="15.5" customHeight="1" x14ac:dyDescent="0.35">
      <c r="F21" s="77" t="s">
        <v>860</v>
      </c>
      <c r="G21" s="78">
        <v>4810210.2412</v>
      </c>
      <c r="H21" s="340"/>
      <c r="I21" s="77" t="s">
        <v>861</v>
      </c>
      <c r="J21" s="78">
        <f>J20-G20</f>
        <v>1295209.2231900003</v>
      </c>
      <c r="M21" s="341" t="s">
        <v>860</v>
      </c>
      <c r="N21" s="342">
        <v>4810210.2412</v>
      </c>
      <c r="O21" s="343"/>
      <c r="P21" s="341" t="s">
        <v>861</v>
      </c>
      <c r="Q21" s="342">
        <f>Q20-N20</f>
        <v>1041642</v>
      </c>
      <c r="S21" s="10"/>
      <c r="X21" s="285"/>
      <c r="Y21" s="305"/>
      <c r="Z21" s="318" t="s">
        <v>1250</v>
      </c>
      <c r="AA21" s="386">
        <v>0</v>
      </c>
      <c r="AB21" s="386"/>
      <c r="AC21" s="386">
        <v>60000</v>
      </c>
      <c r="AD21" s="304"/>
      <c r="AE21" s="347" t="s">
        <v>1226</v>
      </c>
      <c r="AF21" s="344"/>
      <c r="AG21" s="339" t="s">
        <v>1221</v>
      </c>
      <c r="AH21" s="324"/>
    </row>
    <row r="22" spans="2:38" x14ac:dyDescent="0.35">
      <c r="C22" s="4"/>
      <c r="F22" s="77" t="s">
        <v>862</v>
      </c>
      <c r="G22" s="78">
        <f>G20-G21</f>
        <v>-185612</v>
      </c>
      <c r="I22" s="80" t="s">
        <v>864</v>
      </c>
      <c r="J22" s="345">
        <v>1108850</v>
      </c>
      <c r="M22" s="341" t="s">
        <v>862</v>
      </c>
      <c r="N22" s="342">
        <f>N20-N21</f>
        <v>219362.75879999995</v>
      </c>
      <c r="O22" s="337"/>
      <c r="P22" s="339" t="s">
        <v>864</v>
      </c>
      <c r="Q22" s="346">
        <f>V37</f>
        <v>1112994</v>
      </c>
      <c r="S22" s="10"/>
      <c r="X22" s="334" t="s">
        <v>1241</v>
      </c>
      <c r="Y22" s="10" t="s">
        <v>1242</v>
      </c>
      <c r="Z22" s="10" t="str">
        <f>Y22</f>
        <v>poorttarieven</v>
      </c>
      <c r="AA22" s="385">
        <v>0</v>
      </c>
      <c r="AB22" s="385"/>
      <c r="AC22" s="385">
        <v>0</v>
      </c>
      <c r="AG22" s="190"/>
    </row>
    <row r="23" spans="2:38" x14ac:dyDescent="0.35">
      <c r="I23" s="80" t="s">
        <v>865</v>
      </c>
      <c r="J23" s="78">
        <f>J21-J22</f>
        <v>186359.22319000028</v>
      </c>
      <c r="M23" s="337"/>
      <c r="N23" s="337"/>
      <c r="O23" s="337"/>
      <c r="P23" s="339" t="s">
        <v>865</v>
      </c>
      <c r="Q23" s="342">
        <f>Q21-V37</f>
        <v>-71352</v>
      </c>
      <c r="X23" s="285"/>
      <c r="Z23" s="285" t="s">
        <v>1243</v>
      </c>
      <c r="AA23" s="385">
        <v>0</v>
      </c>
      <c r="AB23" s="385"/>
      <c r="AC23" s="385">
        <f>-Q7</f>
        <v>-275000</v>
      </c>
      <c r="AD23" s="295"/>
      <c r="AE23" s="344" t="s">
        <v>1215</v>
      </c>
      <c r="AF23" s="344"/>
      <c r="AG23" s="339" t="s">
        <v>1289</v>
      </c>
      <c r="AH23" s="285"/>
    </row>
    <row r="24" spans="2:38" ht="15.5" x14ac:dyDescent="0.35">
      <c r="F24" s="55" t="s">
        <v>987</v>
      </c>
      <c r="I24" s="80"/>
      <c r="J24" s="78"/>
      <c r="M24" s="285"/>
      <c r="N24" s="285"/>
      <c r="O24" s="285"/>
      <c r="P24" s="285"/>
      <c r="Q24" s="285"/>
      <c r="X24" s="285"/>
      <c r="Z24" s="284" t="s">
        <v>1244</v>
      </c>
      <c r="AA24" s="385">
        <v>0</v>
      </c>
      <c r="AB24" s="385"/>
      <c r="AC24" s="385">
        <v>-266500</v>
      </c>
      <c r="AE24" s="344" t="s">
        <v>1215</v>
      </c>
      <c r="AG24" s="308" t="s">
        <v>1290</v>
      </c>
    </row>
    <row r="25" spans="2:38" ht="15.5" x14ac:dyDescent="0.35">
      <c r="C25" s="58"/>
      <c r="F25" t="s">
        <v>993</v>
      </c>
      <c r="G25" s="348">
        <v>1</v>
      </c>
      <c r="J25" s="10"/>
      <c r="M25" s="349" t="s">
        <v>1207</v>
      </c>
      <c r="N25" s="350" t="s">
        <v>952</v>
      </c>
      <c r="O25" s="351"/>
      <c r="P25" s="351"/>
      <c r="Q25" s="350" t="s">
        <v>953</v>
      </c>
      <c r="X25" s="285"/>
      <c r="Z25" s="284" t="s">
        <v>1227</v>
      </c>
      <c r="AA25" s="385">
        <v>0</v>
      </c>
      <c r="AB25" s="385"/>
      <c r="AC25" s="385">
        <v>0</v>
      </c>
      <c r="AG25" s="308" t="s">
        <v>1225</v>
      </c>
    </row>
    <row r="26" spans="2:38" x14ac:dyDescent="0.35">
      <c r="F26" t="s">
        <v>965</v>
      </c>
      <c r="G26" s="118" t="s">
        <v>991</v>
      </c>
      <c r="M26" s="352" t="s">
        <v>993</v>
      </c>
      <c r="N26" s="353">
        <f>-(1-V44)*AA44</f>
        <v>0</v>
      </c>
      <c r="O26" s="353"/>
      <c r="P26" s="353"/>
      <c r="Q26" s="353">
        <f>AC44</f>
        <v>0</v>
      </c>
    </row>
    <row r="27" spans="2:38" x14ac:dyDescent="0.35">
      <c r="F27" t="s">
        <v>850</v>
      </c>
      <c r="G27" s="348">
        <v>1</v>
      </c>
      <c r="M27" s="352" t="s">
        <v>965</v>
      </c>
      <c r="N27" s="353">
        <f>AA45</f>
        <v>0</v>
      </c>
      <c r="O27" s="353"/>
      <c r="P27" s="353"/>
      <c r="Q27" s="353">
        <f>AC45-AC45*IF(V45="Ja",1,0)</f>
        <v>0</v>
      </c>
      <c r="AG27" s="190"/>
    </row>
    <row r="28" spans="2:38" x14ac:dyDescent="0.35">
      <c r="F28" t="s">
        <v>989</v>
      </c>
      <c r="G28" s="348">
        <v>1</v>
      </c>
      <c r="M28" s="352" t="s">
        <v>990</v>
      </c>
      <c r="N28" s="353">
        <v>0</v>
      </c>
      <c r="O28" s="353"/>
      <c r="P28" s="353"/>
      <c r="Q28" s="353">
        <f>AC46</f>
        <v>0</v>
      </c>
    </row>
    <row r="29" spans="2:38" x14ac:dyDescent="0.35">
      <c r="B29" s="4" t="s">
        <v>994</v>
      </c>
      <c r="F29" s="31" t="s">
        <v>848</v>
      </c>
      <c r="M29" s="285"/>
      <c r="N29" s="285"/>
      <c r="O29" s="285"/>
      <c r="P29" s="285"/>
      <c r="Q29" s="285"/>
      <c r="U29" s="354"/>
      <c r="V29" s="354"/>
      <c r="W29" s="354"/>
      <c r="X29" s="354"/>
      <c r="Y29" s="354"/>
      <c r="Z29" s="354"/>
      <c r="AA29" s="354"/>
      <c r="AB29" s="354"/>
      <c r="AC29" s="354"/>
      <c r="AD29" s="354"/>
      <c r="AE29" s="354"/>
      <c r="AF29" s="354"/>
    </row>
    <row r="30" spans="2:38" ht="15.5" x14ac:dyDescent="0.35">
      <c r="F30" s="80" t="s">
        <v>990</v>
      </c>
      <c r="G30" s="355">
        <v>1</v>
      </c>
      <c r="M30" s="349" t="s">
        <v>1266</v>
      </c>
      <c r="N30" s="285"/>
      <c r="O30" s="285"/>
      <c r="P30" s="285"/>
      <c r="Q30" s="285"/>
    </row>
    <row r="31" spans="2:38" x14ac:dyDescent="0.35">
      <c r="F31" s="80" t="s">
        <v>955</v>
      </c>
      <c r="G31" s="356" t="s">
        <v>992</v>
      </c>
      <c r="M31" s="352" t="str">
        <f>U6</f>
        <v>1. Oud papier en karton</v>
      </c>
      <c r="N31" s="353" cm="1">
        <f t="array" ref="N31">_xlfn.IFS($V$6=$Z$6,AA$6,$V$6=$Z$7,AA$7)</f>
        <v>-33000</v>
      </c>
      <c r="O31" s="353"/>
      <c r="P31" s="353"/>
      <c r="Q31" s="353" cm="1">
        <f t="array" ref="Q31">_xlfn.IFS($V$6=$Z$6,AC$6,$V$6=$Z$7,AC$7)</f>
        <v>0</v>
      </c>
      <c r="U31" s="31" t="s">
        <v>1219</v>
      </c>
      <c r="V31" t="s">
        <v>1209</v>
      </c>
      <c r="X31" s="53" t="s">
        <v>1180</v>
      </c>
      <c r="Y31" s="53" t="s">
        <v>7</v>
      </c>
      <c r="Z31" s="53" t="s">
        <v>862</v>
      </c>
      <c r="AA31" s="53" t="s">
        <v>1210</v>
      </c>
      <c r="AC31" t="s">
        <v>1211</v>
      </c>
      <c r="AE31" s="357" t="s">
        <v>1220</v>
      </c>
      <c r="AF31" s="118"/>
    </row>
    <row r="32" spans="2:38" x14ac:dyDescent="0.35">
      <c r="F32" s="80" t="s">
        <v>1203</v>
      </c>
      <c r="G32" s="78">
        <v>0</v>
      </c>
      <c r="H32" s="358"/>
      <c r="I32" s="10"/>
      <c r="J32" s="10"/>
      <c r="M32" s="352" t="str">
        <f>U7</f>
        <v>2. PBD (Plastic, Blik en Drankenkartons)</v>
      </c>
      <c r="N32" s="353" cm="1">
        <f t="array" ref="N32">_xlfn.IFS($V$7=$Z$8,AA$8,$V$7=$Z$9,AA$9,$V$7=$Z$10,AA$10)</f>
        <v>0</v>
      </c>
      <c r="O32" s="353"/>
      <c r="P32" s="353"/>
      <c r="Q32" s="353" cm="1">
        <f t="array" ref="Q32">_xlfn.IFS($V$7=$Z$8,AC$8,$V$7=$Z$9,AC$9,$V$7=$Z$10,AC$10)</f>
        <v>0</v>
      </c>
      <c r="U32" t="s">
        <v>905</v>
      </c>
      <c r="V32" s="10">
        <f>V39</f>
        <v>18329</v>
      </c>
      <c r="X32" s="359">
        <f>AA32/V32</f>
        <v>226.20502089584812</v>
      </c>
      <c r="Y32" s="175">
        <v>222</v>
      </c>
      <c r="Z32" s="176">
        <f>X32-Y32</f>
        <v>4.2050208958481221</v>
      </c>
      <c r="AA32" s="360">
        <f>AA34*(AC32/100)</f>
        <v>4146111.8280000002</v>
      </c>
      <c r="AC32" s="389">
        <v>68.400000000000006</v>
      </c>
      <c r="AE32" s="80">
        <v>68</v>
      </c>
    </row>
    <row r="33" spans="6:32" x14ac:dyDescent="0.35">
      <c r="F33" s="80" t="s">
        <v>956</v>
      </c>
      <c r="G33" s="78">
        <v>0</v>
      </c>
      <c r="H33" s="358"/>
      <c r="I33" s="10"/>
      <c r="J33" s="10"/>
      <c r="M33" s="352" t="str">
        <f>U8</f>
        <v>3. Luiers en incontinentiemateriaal</v>
      </c>
      <c r="N33" s="353" cm="1">
        <f t="array" ref="N33">_xlfn.IFS($V$8=$Z$11,AA$11,$V$8=$Z$12,AA$12,$V$8=$Z$13,AA$13,$V$8=$Z$14,AA$14,$V$8=$Z$15,AA$15)</f>
        <v>-48000</v>
      </c>
      <c r="O33" s="353"/>
      <c r="P33" s="353"/>
      <c r="Q33" s="353" cm="1">
        <f t="array" ref="Q33">_xlfn.IFS($V$8=$Z$11,AC$11,$V$8=$Z$12,AC$12,$V$8=$Z$13,AC$13,$V$8=$Z$14,AC$14,$V$8=$Z$15,AC$15)</f>
        <v>0</v>
      </c>
      <c r="U33" t="s">
        <v>868</v>
      </c>
      <c r="V33" s="10">
        <f>V39</f>
        <v>18329</v>
      </c>
      <c r="X33" s="361">
        <f>AA33/V33</f>
        <v>104.50407398112281</v>
      </c>
      <c r="Y33" s="362">
        <v>103</v>
      </c>
      <c r="Z33" s="363">
        <f>X33-Y33</f>
        <v>1.504073981122815</v>
      </c>
      <c r="AA33" s="360">
        <f>AA34*(AC33/100)</f>
        <v>1915455.172</v>
      </c>
      <c r="AC33" s="389">
        <v>31.6</v>
      </c>
      <c r="AE33" s="80">
        <v>32</v>
      </c>
    </row>
    <row r="34" spans="6:32" x14ac:dyDescent="0.35">
      <c r="H34" s="358">
        <v>90</v>
      </c>
      <c r="I34" s="10"/>
      <c r="J34" s="10"/>
      <c r="M34" s="352" t="str">
        <f>X16</f>
        <v>4. GFT/E-container (Groente-, Fruit-, Tuin- en Etensrestenafval)</v>
      </c>
      <c r="N34" s="353" cm="1">
        <f t="array" ref="N34">_xlfn.IFS($V$9=$Z$16,AA$16,$V$9=$Z$17,AA$17,$V$9=$Z$18,AA$18)</f>
        <v>0</v>
      </c>
      <c r="O34" s="353"/>
      <c r="P34" s="353"/>
      <c r="Q34" s="353" cm="1">
        <f t="array" ref="Q34">_xlfn.IFS($V$9=$Z$16,AC$16,$V$9=$Z$17,AC$17,$V$9=$Z$18,AC$18)</f>
        <v>0</v>
      </c>
      <c r="U34" t="s">
        <v>784</v>
      </c>
      <c r="X34" s="359">
        <f>SUM(X32:X33)</f>
        <v>330.70909487697094</v>
      </c>
      <c r="Y34" s="175">
        <f>SUM(Y32:Y33)</f>
        <v>325</v>
      </c>
      <c r="Z34" s="175">
        <f>SUM(Z32:Z33)</f>
        <v>5.7090948769709371</v>
      </c>
      <c r="AA34" s="364">
        <f>Q42</f>
        <v>6061567</v>
      </c>
      <c r="AC34" s="365">
        <f>SUM(AC32:AC33)</f>
        <v>100</v>
      </c>
      <c r="AE34" s="308" t="s">
        <v>1223</v>
      </c>
    </row>
    <row r="35" spans="6:32" x14ac:dyDescent="0.35">
      <c r="F35" s="31" t="s">
        <v>1204</v>
      </c>
      <c r="G35" s="348"/>
      <c r="J35" s="10"/>
      <c r="M35" s="352" t="str">
        <f>X19</f>
        <v>5. Bladkorven</v>
      </c>
      <c r="N35" s="353" cm="1">
        <f t="array" ref="N35">_xlfn.IFS($V$10=$Z$19,AA$19,$V$10=$Z$20,AA$20,$V$10=$Z$21,AA$21)</f>
        <v>0</v>
      </c>
      <c r="O35" s="353"/>
      <c r="P35" s="353"/>
      <c r="Q35" s="353" cm="1">
        <f t="array" ref="Q35">_xlfn.IFS($V$10=$Z$19,AC$19,$V$10=$Z$20,AC$20,$V$10=$Z$21,AC$21)</f>
        <v>0</v>
      </c>
    </row>
    <row r="36" spans="6:32" x14ac:dyDescent="0.35">
      <c r="F36" t="s">
        <v>1171</v>
      </c>
      <c r="G36" s="118" t="s">
        <v>1177</v>
      </c>
      <c r="J36" s="10"/>
      <c r="M36" s="352" t="str">
        <f>X22</f>
        <v>6. Milieustraat</v>
      </c>
      <c r="N36" s="353" cm="1">
        <f t="array" ref="N36">_xlfn.IFS($V$11=$Z$22,AA$22,$V$11=$Z$23,AA$23,$V$11=$Z$24,AA$24,$V$11=$Z$25,AA$25)</f>
        <v>0</v>
      </c>
      <c r="O36" s="353"/>
      <c r="P36" s="353"/>
      <c r="Q36" s="353" cm="1">
        <f t="array" ref="Q36">_xlfn.IFS($V$11=$Z$22,AC$22,$V$11=$Z$23,AC$23,$V$11=$Z$24,AC$24,$V$11=$Z$25,AC$25)</f>
        <v>0</v>
      </c>
    </row>
    <row r="37" spans="6:32" x14ac:dyDescent="0.35">
      <c r="F37" t="s">
        <v>1172</v>
      </c>
      <c r="G37" s="118" t="s">
        <v>1179</v>
      </c>
      <c r="M37" s="344" t="str">
        <f>IF(OR(V9=Z17,V9=Z18),"Verschuiving van GFT-tarief naar restafvaltarief","")</f>
        <v>Verschuiving van GFT-tarief naar restafvaltarief</v>
      </c>
      <c r="N37" s="285"/>
      <c r="O37" s="285"/>
      <c r="P37" s="285"/>
      <c r="Q37" s="285"/>
      <c r="U37" t="s">
        <v>1217</v>
      </c>
      <c r="V37" s="78">
        <v>1112994</v>
      </c>
    </row>
    <row r="38" spans="6:32" ht="15.5" x14ac:dyDescent="0.35">
      <c r="F38" t="s">
        <v>1173</v>
      </c>
      <c r="G38" s="118" t="s">
        <v>1180</v>
      </c>
      <c r="M38" s="285"/>
      <c r="N38" s="285"/>
      <c r="O38" s="285"/>
      <c r="P38" s="344"/>
      <c r="Q38" s="366"/>
      <c r="T38" s="55"/>
      <c r="U38" s="13" t="s">
        <v>954</v>
      </c>
      <c r="V38" s="10">
        <v>446</v>
      </c>
    </row>
    <row r="39" spans="6:32" ht="15.5" x14ac:dyDescent="0.35">
      <c r="F39" t="s">
        <v>1174</v>
      </c>
      <c r="G39" s="118" t="s">
        <v>1181</v>
      </c>
      <c r="M39" s="367" t="s">
        <v>1205</v>
      </c>
      <c r="N39" s="368">
        <f>N19+SUM(N26:N36)</f>
        <v>5363805</v>
      </c>
      <c r="O39" s="285"/>
      <c r="P39" s="367" t="s">
        <v>1206</v>
      </c>
      <c r="Q39" s="368">
        <f>Q19+SUM(Q26:Q36)</f>
        <v>6486447</v>
      </c>
      <c r="U39" s="112" t="s">
        <v>902</v>
      </c>
      <c r="V39" s="10">
        <v>18329</v>
      </c>
    </row>
    <row r="40" spans="6:32" ht="15.5" x14ac:dyDescent="0.35">
      <c r="F40" t="s">
        <v>1175</v>
      </c>
      <c r="G40" s="118" t="s">
        <v>1182</v>
      </c>
      <c r="I40" s="55"/>
      <c r="J40" s="369"/>
      <c r="M40" s="370" t="s">
        <v>1218</v>
      </c>
      <c r="N40" s="371">
        <f>N39-Q7-Q12-SUM(Q26:Q36)</f>
        <v>4948573</v>
      </c>
      <c r="O40" s="285"/>
      <c r="P40" s="372" t="s">
        <v>859</v>
      </c>
      <c r="Q40" s="371">
        <f>SUM(Q9:Q10)</f>
        <v>6071215</v>
      </c>
    </row>
    <row r="41" spans="6:32" ht="15.5" x14ac:dyDescent="0.35">
      <c r="F41" t="s">
        <v>1170</v>
      </c>
      <c r="G41" s="118" t="s">
        <v>1183</v>
      </c>
      <c r="I41" s="55"/>
      <c r="J41" s="369"/>
      <c r="M41" s="367" t="s">
        <v>864</v>
      </c>
      <c r="N41" s="368">
        <f>V37</f>
        <v>1112994</v>
      </c>
      <c r="O41" s="285"/>
      <c r="P41" s="373" t="s">
        <v>865</v>
      </c>
      <c r="Q41" s="332">
        <f>N40+N41-Q40</f>
        <v>-9648</v>
      </c>
      <c r="U41" s="354"/>
      <c r="V41" s="354"/>
      <c r="W41" s="354"/>
      <c r="X41" s="354"/>
      <c r="Y41" s="354"/>
      <c r="Z41" s="354"/>
      <c r="AA41" s="354"/>
      <c r="AB41" s="354"/>
      <c r="AC41" s="354"/>
      <c r="AD41" s="354"/>
      <c r="AE41" s="354"/>
      <c r="AF41" s="354"/>
    </row>
    <row r="42" spans="6:32" ht="15.5" x14ac:dyDescent="0.35">
      <c r="I42" s="55"/>
      <c r="J42" s="369"/>
      <c r="M42" s="285"/>
      <c r="N42" s="374"/>
      <c r="O42" s="285"/>
      <c r="P42" s="333" t="s">
        <v>859</v>
      </c>
      <c r="Q42" s="375">
        <f>N40+N41-SUM(Q26:Q36)</f>
        <v>6061567</v>
      </c>
    </row>
    <row r="43" spans="6:32" ht="15.5" x14ac:dyDescent="0.35">
      <c r="F43" s="376" t="s">
        <v>1205</v>
      </c>
      <c r="G43" s="377">
        <f>SUM(G6:G17)</f>
        <v>5060921.2412</v>
      </c>
      <c r="I43" s="376" t="s">
        <v>1206</v>
      </c>
      <c r="J43" s="377">
        <f>J19</f>
        <v>6356130.4643899994</v>
      </c>
      <c r="Q43" s="121"/>
      <c r="U43" s="55" t="s">
        <v>1207</v>
      </c>
      <c r="V43" s="118"/>
      <c r="W43" s="118"/>
      <c r="X43" s="118"/>
      <c r="AA43" s="53" t="s">
        <v>952</v>
      </c>
      <c r="AC43" s="53" t="s">
        <v>809</v>
      </c>
    </row>
    <row r="44" spans="6:32" x14ac:dyDescent="0.35">
      <c r="U44" t="s">
        <v>993</v>
      </c>
      <c r="V44" s="378">
        <f>Dashboard!J20</f>
        <v>1</v>
      </c>
      <c r="W44" s="379"/>
      <c r="AA44" s="298">
        <v>263989</v>
      </c>
      <c r="AB44" s="298"/>
      <c r="AC44" s="298">
        <v>0</v>
      </c>
    </row>
    <row r="45" spans="6:32" x14ac:dyDescent="0.35">
      <c r="S45" t="s">
        <v>1211</v>
      </c>
      <c r="U45" t="s">
        <v>965</v>
      </c>
      <c r="V45" s="380" t="str">
        <f>Dashboard!J21</f>
        <v>Ja</v>
      </c>
      <c r="W45" s="118"/>
      <c r="AA45" s="298">
        <v>0</v>
      </c>
      <c r="AB45" s="298"/>
      <c r="AC45" s="298">
        <v>161323</v>
      </c>
    </row>
    <row r="46" spans="6:32" x14ac:dyDescent="0.35">
      <c r="N46" s="10"/>
      <c r="O46" s="176"/>
      <c r="P46" s="175"/>
      <c r="Q46" s="176"/>
      <c r="R46" s="381"/>
      <c r="S46" s="48">
        <v>75</v>
      </c>
      <c r="U46" t="s">
        <v>990</v>
      </c>
      <c r="V46" s="382">
        <f>Dashboard!J22</f>
        <v>1</v>
      </c>
      <c r="W46" s="379"/>
      <c r="AA46" s="298">
        <f>N13</f>
        <v>160000</v>
      </c>
      <c r="AB46" s="298"/>
      <c r="AC46" s="298">
        <v>0</v>
      </c>
    </row>
    <row r="47" spans="6:32" x14ac:dyDescent="0.35">
      <c r="N47" s="10"/>
      <c r="O47" s="176"/>
      <c r="P47" s="175"/>
      <c r="Q47" s="176"/>
      <c r="R47" s="381"/>
      <c r="S47" s="48">
        <v>25</v>
      </c>
      <c r="V47" s="379"/>
      <c r="W47" s="379"/>
      <c r="X47" s="10"/>
    </row>
    <row r="48" spans="6:32" x14ac:dyDescent="0.35">
      <c r="F48" s="31"/>
      <c r="G48" s="348"/>
      <c r="P48" s="175"/>
      <c r="R48" s="10"/>
      <c r="S48">
        <v>100</v>
      </c>
      <c r="U48" s="31" t="s">
        <v>848</v>
      </c>
      <c r="X48" s="10"/>
    </row>
    <row r="49" spans="7:37" x14ac:dyDescent="0.35">
      <c r="G49" s="118"/>
      <c r="I49" s="10"/>
      <c r="U49" s="124" t="s">
        <v>1064</v>
      </c>
      <c r="V49" s="80"/>
      <c r="W49" s="80"/>
      <c r="X49" s="78"/>
    </row>
    <row r="50" spans="7:37" hidden="1" x14ac:dyDescent="0.35">
      <c r="G50" s="118"/>
      <c r="I50" s="10"/>
      <c r="U50" s="290" t="s">
        <v>1064</v>
      </c>
      <c r="V50" s="383"/>
      <c r="W50" s="383"/>
      <c r="X50" s="78"/>
    </row>
    <row r="51" spans="7:37" hidden="1" x14ac:dyDescent="0.35">
      <c r="G51" s="118"/>
      <c r="I51" s="10"/>
      <c r="U51" s="80" t="s">
        <v>955</v>
      </c>
      <c r="V51" s="78"/>
      <c r="W51" s="78"/>
      <c r="X51" s="78"/>
    </row>
    <row r="52" spans="7:37" hidden="1" x14ac:dyDescent="0.35">
      <c r="G52" s="118"/>
      <c r="I52" s="10"/>
      <c r="U52" s="308" t="s">
        <v>1069</v>
      </c>
      <c r="V52" s="289">
        <f>Dashboard!J26</f>
        <v>10</v>
      </c>
      <c r="X52" s="31"/>
    </row>
    <row r="53" spans="7:37" x14ac:dyDescent="0.35">
      <c r="G53" s="118"/>
      <c r="I53" s="10"/>
      <c r="Y53" s="10"/>
    </row>
    <row r="54" spans="7:37" ht="15.5" x14ac:dyDescent="0.35">
      <c r="M54" s="280" t="s">
        <v>1251</v>
      </c>
      <c r="S54" s="354"/>
      <c r="Y54" s="10"/>
    </row>
    <row r="55" spans="7:37" ht="15.5" x14ac:dyDescent="0.35">
      <c r="M55" s="280" t="s">
        <v>1252</v>
      </c>
      <c r="S55" s="354"/>
      <c r="Y55" s="10"/>
    </row>
    <row r="56" spans="7:37" x14ac:dyDescent="0.35">
      <c r="M56" s="281" t="s">
        <v>1265</v>
      </c>
      <c r="N56" s="203"/>
      <c r="O56" s="203"/>
      <c r="P56" s="203"/>
      <c r="Q56" s="203"/>
      <c r="R56" s="203"/>
      <c r="S56" s="203"/>
      <c r="T56" s="203"/>
      <c r="U56" s="281" t="s">
        <v>1253</v>
      </c>
      <c r="V56" s="203"/>
      <c r="W56" s="203"/>
      <c r="X56" s="203"/>
      <c r="Y56" s="203"/>
      <c r="Z56" s="203"/>
      <c r="AA56" s="203"/>
      <c r="AB56" s="203"/>
      <c r="AC56" s="281" t="s">
        <v>1180</v>
      </c>
      <c r="AD56" s="203"/>
      <c r="AE56" s="203"/>
      <c r="AF56" s="203"/>
      <c r="AG56" s="203"/>
      <c r="AH56" s="203"/>
      <c r="AI56" s="203"/>
      <c r="AJ56" s="203"/>
      <c r="AK56" s="203"/>
    </row>
    <row r="57" spans="7:37" x14ac:dyDescent="0.35">
      <c r="M57" s="203" t="s">
        <v>1270</v>
      </c>
      <c r="N57" s="203"/>
      <c r="O57" s="203"/>
      <c r="P57" s="203"/>
      <c r="Q57" s="203"/>
      <c r="R57" s="203"/>
      <c r="S57" s="203"/>
      <c r="T57" s="203"/>
      <c r="U57" s="203" t="s">
        <v>1254</v>
      </c>
      <c r="V57" s="203"/>
      <c r="W57" s="203"/>
      <c r="X57" s="203"/>
      <c r="Y57" s="203"/>
      <c r="Z57" s="203"/>
      <c r="AA57" s="203"/>
      <c r="AB57" s="203"/>
      <c r="AC57" s="203" t="s">
        <v>1275</v>
      </c>
      <c r="AD57" s="203"/>
      <c r="AE57" s="203"/>
      <c r="AF57" s="203"/>
      <c r="AG57" s="203"/>
      <c r="AH57" s="203"/>
      <c r="AI57" s="203"/>
      <c r="AJ57" s="203"/>
      <c r="AK57" s="203"/>
    </row>
    <row r="58" spans="7:37" x14ac:dyDescent="0.35">
      <c r="M58" s="203" t="s">
        <v>1276</v>
      </c>
      <c r="N58" s="203"/>
      <c r="O58" s="203"/>
      <c r="P58" s="203"/>
      <c r="Q58" s="203"/>
      <c r="R58" s="203"/>
      <c r="S58" s="203"/>
      <c r="T58" s="203"/>
      <c r="U58" s="203" t="s">
        <v>1255</v>
      </c>
      <c r="V58" s="203"/>
      <c r="W58" s="203"/>
      <c r="X58" s="203"/>
      <c r="Y58" s="203"/>
      <c r="Z58" s="203"/>
      <c r="AA58" s="203"/>
      <c r="AB58" s="203"/>
      <c r="AC58" s="203"/>
      <c r="AD58" s="203"/>
      <c r="AE58" s="203"/>
      <c r="AF58" s="203"/>
      <c r="AG58" s="203"/>
      <c r="AH58" s="203"/>
      <c r="AI58" s="203"/>
      <c r="AJ58" s="203"/>
      <c r="AK58" s="203"/>
    </row>
    <row r="59" spans="7:37" x14ac:dyDescent="0.35">
      <c r="M59" s="203" t="s">
        <v>1267</v>
      </c>
      <c r="N59" s="203"/>
      <c r="O59" s="203"/>
      <c r="P59" s="203"/>
      <c r="Q59" s="203"/>
      <c r="R59" s="203"/>
      <c r="S59" s="203"/>
      <c r="T59" s="203"/>
      <c r="U59" s="203" t="s">
        <v>1256</v>
      </c>
      <c r="V59" s="203"/>
      <c r="W59" s="203"/>
      <c r="X59" s="203"/>
      <c r="Y59" s="203"/>
      <c r="Z59" s="203"/>
      <c r="AA59" s="203"/>
      <c r="AB59" s="203"/>
      <c r="AC59" s="203"/>
      <c r="AD59" s="203"/>
      <c r="AE59" s="203"/>
      <c r="AF59" s="203"/>
      <c r="AG59" s="203"/>
      <c r="AH59" s="203"/>
      <c r="AI59" s="203"/>
      <c r="AJ59" s="203"/>
      <c r="AK59" s="203"/>
    </row>
    <row r="60" spans="7:37" x14ac:dyDescent="0.35">
      <c r="M60" s="203" t="s">
        <v>1279</v>
      </c>
      <c r="N60" s="203"/>
      <c r="O60" s="203"/>
      <c r="P60" s="203"/>
      <c r="Q60" s="203"/>
      <c r="R60" s="203"/>
      <c r="S60" s="203"/>
      <c r="T60" s="203"/>
      <c r="U60" s="203" t="s">
        <v>1257</v>
      </c>
      <c r="V60" s="203"/>
      <c r="W60" s="203"/>
      <c r="X60" s="203"/>
      <c r="Y60" s="203"/>
      <c r="Z60" s="203"/>
      <c r="AA60" s="203"/>
      <c r="AB60" s="203"/>
      <c r="AC60" s="203"/>
      <c r="AD60" s="203"/>
      <c r="AE60" s="203"/>
      <c r="AF60" s="203"/>
      <c r="AG60" s="203"/>
      <c r="AH60" s="203"/>
      <c r="AI60" s="203"/>
      <c r="AJ60" s="203"/>
      <c r="AK60" s="203"/>
    </row>
    <row r="61" spans="7:37" x14ac:dyDescent="0.35">
      <c r="M61" s="203" t="s">
        <v>1277</v>
      </c>
      <c r="N61" s="203"/>
      <c r="O61" s="203"/>
      <c r="P61" s="203"/>
      <c r="Q61" s="203"/>
      <c r="R61" s="203"/>
      <c r="S61" s="203"/>
      <c r="T61" s="203"/>
      <c r="U61" s="203" t="s">
        <v>1258</v>
      </c>
      <c r="V61" s="203"/>
      <c r="W61" s="203"/>
      <c r="X61" s="203"/>
      <c r="Y61" s="203"/>
      <c r="Z61" s="203"/>
      <c r="AA61" s="203"/>
      <c r="AB61" s="203"/>
      <c r="AC61" s="203"/>
      <c r="AD61" s="203"/>
      <c r="AE61" s="203"/>
      <c r="AF61" s="203"/>
      <c r="AG61" s="203"/>
      <c r="AH61" s="203"/>
      <c r="AI61" s="203"/>
      <c r="AJ61" s="203"/>
      <c r="AK61" s="203"/>
    </row>
    <row r="62" spans="7:37" x14ac:dyDescent="0.35">
      <c r="M62" s="203" t="s">
        <v>1280</v>
      </c>
      <c r="N62" s="203"/>
      <c r="O62" s="203"/>
      <c r="P62" s="203"/>
      <c r="Q62" s="203"/>
      <c r="R62" s="203"/>
      <c r="S62" s="203"/>
      <c r="T62" s="203"/>
      <c r="U62" s="203" t="s">
        <v>1259</v>
      </c>
      <c r="V62" s="203"/>
      <c r="W62" s="203"/>
      <c r="X62" s="203"/>
      <c r="Y62" s="203"/>
      <c r="Z62" s="203"/>
      <c r="AA62" s="203"/>
      <c r="AB62" s="203"/>
      <c r="AC62" s="203"/>
      <c r="AD62" s="203"/>
      <c r="AE62" s="203"/>
      <c r="AF62" s="203"/>
      <c r="AG62" s="203"/>
      <c r="AH62" s="203"/>
      <c r="AI62" s="203"/>
      <c r="AJ62" s="203"/>
      <c r="AK62" s="203"/>
    </row>
    <row r="63" spans="7:37" x14ac:dyDescent="0.35">
      <c r="M63" s="203" t="s">
        <v>1278</v>
      </c>
      <c r="N63" s="203"/>
      <c r="O63" s="203"/>
      <c r="P63" s="203"/>
      <c r="Q63" s="203"/>
      <c r="R63" s="203"/>
      <c r="S63" s="203"/>
      <c r="T63" s="203"/>
      <c r="U63" s="203" t="s">
        <v>1264</v>
      </c>
      <c r="V63" s="203"/>
      <c r="W63" s="203"/>
      <c r="X63" s="203"/>
      <c r="Y63" s="203"/>
      <c r="Z63" s="203"/>
      <c r="AA63" s="203"/>
      <c r="AB63" s="203"/>
      <c r="AC63" s="203"/>
      <c r="AD63" s="203"/>
      <c r="AE63" s="203"/>
      <c r="AF63" s="203"/>
      <c r="AG63" s="203"/>
      <c r="AH63" s="203"/>
      <c r="AI63" s="203"/>
      <c r="AJ63" s="203"/>
      <c r="AK63" s="203"/>
    </row>
    <row r="64" spans="7:37" x14ac:dyDescent="0.35">
      <c r="M64" s="203" t="s">
        <v>1268</v>
      </c>
      <c r="N64" s="203"/>
      <c r="O64" s="203"/>
      <c r="P64" s="203"/>
      <c r="Q64" s="203"/>
      <c r="R64" s="203"/>
      <c r="S64" s="203"/>
      <c r="T64" s="203"/>
      <c r="U64" s="203" t="s">
        <v>1260</v>
      </c>
      <c r="V64" s="203"/>
      <c r="W64" s="203"/>
      <c r="X64" s="203"/>
      <c r="Y64" s="203"/>
      <c r="Z64" s="203"/>
      <c r="AA64" s="203"/>
      <c r="AB64" s="203"/>
      <c r="AC64" s="203"/>
      <c r="AD64" s="203"/>
      <c r="AE64" s="203"/>
      <c r="AF64" s="203"/>
      <c r="AG64" s="203"/>
      <c r="AH64" s="203"/>
      <c r="AI64" s="203"/>
      <c r="AJ64" s="203"/>
      <c r="AK64" s="203"/>
    </row>
    <row r="65" spans="13:37" x14ac:dyDescent="0.35">
      <c r="M65" s="203" t="s">
        <v>1269</v>
      </c>
      <c r="N65" s="203"/>
      <c r="O65" s="203"/>
      <c r="P65" s="203"/>
      <c r="Q65" s="203"/>
      <c r="R65" s="203"/>
      <c r="S65" s="203"/>
      <c r="T65" s="203"/>
      <c r="U65" s="203" t="s">
        <v>1261</v>
      </c>
      <c r="V65" s="203"/>
      <c r="W65" s="203"/>
      <c r="X65" s="203"/>
      <c r="Y65" s="203"/>
      <c r="Z65" s="203"/>
      <c r="AA65" s="203"/>
      <c r="AB65" s="203"/>
      <c r="AC65" s="203"/>
      <c r="AD65" s="203"/>
      <c r="AE65" s="203"/>
      <c r="AF65" s="203"/>
      <c r="AG65" s="203"/>
      <c r="AH65" s="203"/>
      <c r="AI65" s="203"/>
      <c r="AJ65" s="203"/>
      <c r="AK65" s="203"/>
    </row>
    <row r="66" spans="13:37" x14ac:dyDescent="0.35">
      <c r="M66" s="203" t="s">
        <v>1271</v>
      </c>
      <c r="N66" s="203"/>
      <c r="O66" s="203"/>
      <c r="P66" s="203"/>
      <c r="Q66" s="203"/>
      <c r="R66" s="203"/>
      <c r="S66" s="203"/>
      <c r="T66" s="203"/>
      <c r="U66" s="203" t="s">
        <v>1262</v>
      </c>
      <c r="V66" s="203"/>
      <c r="W66" s="203"/>
      <c r="X66" s="203"/>
      <c r="Y66" s="203"/>
      <c r="Z66" s="203"/>
      <c r="AA66" s="203"/>
      <c r="AB66" s="203"/>
      <c r="AC66" s="203"/>
      <c r="AD66" s="203"/>
      <c r="AE66" s="203"/>
      <c r="AF66" s="203"/>
      <c r="AG66" s="203"/>
      <c r="AH66" s="203"/>
      <c r="AI66" s="203"/>
      <c r="AJ66" s="203"/>
      <c r="AK66" s="203"/>
    </row>
    <row r="67" spans="13:37" x14ac:dyDescent="0.35">
      <c r="M67" s="203" t="s">
        <v>1272</v>
      </c>
      <c r="N67" s="203"/>
      <c r="O67" s="203"/>
      <c r="P67" s="203"/>
      <c r="Q67" s="203"/>
      <c r="R67" s="203"/>
      <c r="S67" s="203"/>
      <c r="T67" s="203"/>
      <c r="U67" s="203" t="s">
        <v>1263</v>
      </c>
      <c r="V67" s="203"/>
      <c r="W67" s="203"/>
      <c r="X67" s="203"/>
      <c r="Y67" s="203"/>
      <c r="Z67" s="203"/>
      <c r="AA67" s="203"/>
      <c r="AB67" s="203"/>
      <c r="AC67" s="203"/>
      <c r="AD67" s="203"/>
      <c r="AE67" s="203"/>
      <c r="AF67" s="203"/>
      <c r="AG67" s="203"/>
      <c r="AH67" s="203"/>
      <c r="AI67" s="203"/>
      <c r="AJ67" s="203"/>
      <c r="AK67" s="203"/>
    </row>
    <row r="68" spans="13:37" x14ac:dyDescent="0.35">
      <c r="M68" s="203" t="s">
        <v>1274</v>
      </c>
      <c r="N68" s="203"/>
      <c r="O68" s="203"/>
      <c r="P68" s="203"/>
      <c r="Q68" s="203"/>
      <c r="R68" s="203"/>
      <c r="S68" s="203"/>
      <c r="T68" s="203"/>
      <c r="U68" s="203"/>
      <c r="V68" s="203"/>
      <c r="W68" s="203"/>
      <c r="X68" s="203"/>
      <c r="Y68" s="203"/>
      <c r="Z68" s="203"/>
      <c r="AA68" s="203"/>
      <c r="AB68" s="203"/>
      <c r="AC68" s="203"/>
      <c r="AD68" s="203"/>
      <c r="AE68" s="203"/>
      <c r="AF68" s="203"/>
      <c r="AG68" s="203"/>
      <c r="AH68" s="203"/>
      <c r="AI68" s="203"/>
      <c r="AJ68" s="203"/>
      <c r="AK68" s="203"/>
    </row>
    <row r="69" spans="13:37" x14ac:dyDescent="0.35">
      <c r="M69" s="203" t="s">
        <v>1273</v>
      </c>
      <c r="N69" s="203"/>
      <c r="O69" s="203"/>
      <c r="P69" s="203"/>
      <c r="Q69" s="203"/>
      <c r="R69" s="203"/>
      <c r="S69" s="203"/>
      <c r="T69" s="203"/>
      <c r="U69" s="203"/>
      <c r="V69" s="203"/>
      <c r="W69" s="203"/>
      <c r="X69" s="203"/>
      <c r="Y69" s="203"/>
      <c r="Z69" s="203"/>
      <c r="AA69" s="203"/>
      <c r="AB69" s="203"/>
      <c r="AC69" s="203"/>
      <c r="AD69" s="203"/>
      <c r="AE69" s="203"/>
      <c r="AF69" s="203"/>
      <c r="AG69" s="203"/>
      <c r="AH69" s="203"/>
      <c r="AI69" s="203"/>
      <c r="AJ69" s="203"/>
      <c r="AK69" s="203"/>
    </row>
    <row r="70" spans="13:37" x14ac:dyDescent="0.35"/>
    <row r="71" spans="13:37" x14ac:dyDescent="0.35">
      <c r="N71" s="10"/>
      <c r="O71" s="10"/>
    </row>
    <row r="72" spans="13:37" x14ac:dyDescent="0.35">
      <c r="N72" s="10"/>
      <c r="O72" s="10"/>
    </row>
    <row r="73" spans="13:37" x14ac:dyDescent="0.35"/>
    <row r="74" spans="13:37" x14ac:dyDescent="0.35"/>
    <row r="75" spans="13:37" x14ac:dyDescent="0.35"/>
    <row r="76" spans="13:37" x14ac:dyDescent="0.35"/>
    <row r="77" spans="13:37" x14ac:dyDescent="0.35"/>
    <row r="78" spans="13:37" x14ac:dyDescent="0.35"/>
    <row r="79" spans="13:37" x14ac:dyDescent="0.35">
      <c r="N79" s="384"/>
      <c r="O79" s="10"/>
    </row>
  </sheetData>
  <sheetProtection formatCells="0" formatColumns="0" formatRows="0" insertColumns="0" insertRows="0" insertHyperlinks="0" sort="0" autoFilter="0" pivotTables="0"/>
  <mergeCells count="3">
    <mergeCell ref="X11:X15"/>
    <mergeCell ref="X6:X7"/>
    <mergeCell ref="X8:X10"/>
  </mergeCells>
  <phoneticPr fontId="16" type="noConversion"/>
  <conditionalFormatting sqref="U50">
    <cfRule type="expression" dxfId="7" priority="10">
      <formula>OR($U$49=$U$51,$U$49=$U$52)</formula>
    </cfRule>
  </conditionalFormatting>
  <conditionalFormatting sqref="U51">
    <cfRule type="expression" dxfId="6" priority="1">
      <formula>OR($U$49=$U$50,$U$49=$U$52)</formula>
    </cfRule>
  </conditionalFormatting>
  <conditionalFormatting sqref="U52">
    <cfRule type="expression" dxfId="5" priority="84">
      <formula>OR(U$49=$U$50,$U$49=$U$51)</formula>
    </cfRule>
  </conditionalFormatting>
  <conditionalFormatting sqref="V52">
    <cfRule type="expression" dxfId="4" priority="2">
      <formula>OR(U$49=$U$50,$U$49=$U$51)</formula>
    </cfRule>
  </conditionalFormatting>
  <conditionalFormatting sqref="V50:W50">
    <cfRule type="expression" dxfId="3" priority="82">
      <formula>OR(U$49=$U$51,$U$49=#REF!)</formula>
    </cfRule>
  </conditionalFormatting>
  <conditionalFormatting sqref="V51:W51">
    <cfRule type="expression" dxfId="2" priority="83">
      <formula>OR(U$49=$U$50,$U$49=#REF!)</formula>
    </cfRule>
  </conditionalFormatting>
  <conditionalFormatting sqref="AC34">
    <cfRule type="cellIs" dxfId="1" priority="4" operator="notEqual">
      <formula>100</formula>
    </cfRule>
  </conditionalFormatting>
  <conditionalFormatting sqref="AE34">
    <cfRule type="expression" dxfId="0" priority="3">
      <formula>$AC$34&lt;&gt;100</formula>
    </cfRule>
  </conditionalFormatting>
  <dataValidations count="15">
    <dataValidation type="list" allowBlank="1" showInputMessage="1" showErrorMessage="1" sqref="G49 G36 W6" xr:uid="{F71EE0F4-D45D-457D-8C72-93BC7031A9AC}">
      <formula1>"2 weken,4 weken"</formula1>
    </dataValidation>
    <dataValidation type="list" allowBlank="1" showInputMessage="1" showErrorMessage="1" sqref="G50 G37 W7" xr:uid="{7CBC9203-20FD-4AB1-8290-EFFFE6D6FA62}">
      <formula1>"1 week,2 weken"</formula1>
    </dataValidation>
    <dataValidation type="list" allowBlank="1" showInputMessage="1" showErrorMessage="1" sqref="G51 G38 W8" xr:uid="{EFB70C17-1DCF-401E-9AF5-5C9FC2F3AF0C}">
      <formula1>"Tarief,Kosteloos"</formula1>
    </dataValidation>
    <dataValidation type="list" allowBlank="1" showInputMessage="1" showErrorMessage="1" sqref="G52 G39" xr:uid="{BE15C886-0034-41B7-B01F-9C762CCC76C9}">
      <formula1>"Inzamelen,Niet inzamelen"</formula1>
    </dataValidation>
    <dataValidation type="list" allowBlank="1" showInputMessage="1" showErrorMessage="1" sqref="G53 G40" xr:uid="{E82F6B47-F10A-4A75-A318-AE9BB89958F3}">
      <formula1>"Wel plaatsen,Niet plaatsen"</formula1>
    </dataValidation>
    <dataValidation type="list" allowBlank="1" showInputMessage="1" showErrorMessage="1" sqref="G41 W11" xr:uid="{EA210231-E52B-4E45-9068-A32B7FE6B4E7}">
      <formula1>"Betaald,Kosteloos"</formula1>
    </dataValidation>
    <dataValidation type="list" allowBlank="1" showInputMessage="1" showErrorMessage="1" sqref="U49" xr:uid="{431D0AF9-DD17-43C6-A5D8-16A0020BA02F}">
      <formula1>$U$50:$U$51</formula1>
    </dataValidation>
    <dataValidation type="list" allowBlank="1" showInputMessage="1" showErrorMessage="1" sqref="G26 V45:W45" xr:uid="{A77F87D7-2DF6-4B3A-B6D4-35938DA30B77}">
      <formula1>"Ja,Nee"</formula1>
    </dataValidation>
    <dataValidation type="list" allowBlank="1" showInputMessage="1" showErrorMessage="1" sqref="W10" xr:uid="{8AA9CD3D-178D-4DEB-8085-1A1B3F3C2100}">
      <formula1>#REF!</formula1>
    </dataValidation>
    <dataValidation type="list" allowBlank="1" showInputMessage="1" showErrorMessage="1" sqref="V7" xr:uid="{080B4B08-E5A2-4DF7-9976-6C581303FBD2}">
      <formula1>$Z$8:$Z$10</formula1>
    </dataValidation>
    <dataValidation type="list" allowBlank="1" showInputMessage="1" showErrorMessage="1" sqref="V6" xr:uid="{6FCABE9C-F4E8-4EBF-8558-6B098BFE8E59}">
      <formula1>$Z$6:$Z$7</formula1>
    </dataValidation>
    <dataValidation type="list" allowBlank="1" showInputMessage="1" showErrorMessage="1" sqref="V8" xr:uid="{31D95FDF-7447-4E41-AA8B-965D52A51A06}">
      <formula1>$Z$11:$Z$15</formula1>
    </dataValidation>
    <dataValidation type="list" allowBlank="1" showInputMessage="1" showErrorMessage="1" sqref="V9" xr:uid="{3D9D8CED-D90C-4099-9181-80C153928413}">
      <formula1>$Z$16:$Z$18</formula1>
    </dataValidation>
    <dataValidation type="list" allowBlank="1" showInputMessage="1" showErrorMessage="1" sqref="V10" xr:uid="{F3347D35-CF24-4C76-A33C-17A3C501E7F1}">
      <formula1>$Z$19:$Z$21</formula1>
    </dataValidation>
    <dataValidation type="list" allowBlank="1" showInputMessage="1" showErrorMessage="1" sqref="V11" xr:uid="{E994014C-E6D0-4079-96A8-E81962138ECB}">
      <formula1>$Z$22:$Z$25</formula1>
    </dataValidation>
  </dataValidations>
  <pageMargins left="0.7" right="0.7" top="0.75" bottom="0.75" header="0.3" footer="0.3"/>
  <pageSetup paperSize="9" orientation="portrait"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46E1A23-4708-4437-A8E8-D4EBBC166FB6}">
          <x14:formula1>
            <xm:f>Afval!$P$55:$P$59</xm:f>
          </x14:formula1>
          <xm:sqref>W9</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F82AF0-A9C1-46FF-9A7B-4A6B1365424A}">
  <dimension ref="A2:S7"/>
  <sheetViews>
    <sheetView workbookViewId="0">
      <selection activeCell="S3" sqref="S3"/>
    </sheetView>
  </sheetViews>
  <sheetFormatPr defaultRowHeight="14.5" x14ac:dyDescent="0.35"/>
  <cols>
    <col min="2" max="2" width="18.81640625" bestFit="1" customWidth="1"/>
    <col min="4" max="4" width="10.1796875" bestFit="1" customWidth="1"/>
    <col min="5" max="5" width="10.1796875" customWidth="1"/>
    <col min="6" max="6" width="12.453125" bestFit="1" customWidth="1"/>
    <col min="7" max="7" width="11.453125" bestFit="1" customWidth="1"/>
    <col min="18" max="18" width="11.453125" customWidth="1"/>
  </cols>
  <sheetData>
    <row r="2" spans="1:19" x14ac:dyDescent="0.35">
      <c r="B2" t="s">
        <v>1209</v>
      </c>
      <c r="C2" t="s">
        <v>1180</v>
      </c>
      <c r="D2" t="s">
        <v>7</v>
      </c>
      <c r="E2" t="s">
        <v>862</v>
      </c>
      <c r="F2" t="s">
        <v>1210</v>
      </c>
      <c r="G2" t="s">
        <v>1211</v>
      </c>
    </row>
    <row r="3" spans="1:19" x14ac:dyDescent="0.35">
      <c r="A3" t="s">
        <v>905</v>
      </c>
      <c r="B3" s="10">
        <f>Afval_dashboard!C17</f>
        <v>18329</v>
      </c>
      <c r="C3" s="174">
        <f>F3/B3</f>
        <v>248.03182115772819</v>
      </c>
      <c r="D3" s="175">
        <v>220</v>
      </c>
      <c r="E3" s="176">
        <f>C3-D3</f>
        <v>28.031821157728189</v>
      </c>
      <c r="F3" s="177">
        <f>F5*(G3/100)</f>
        <v>4546175.25</v>
      </c>
      <c r="G3" s="48">
        <v>75</v>
      </c>
      <c r="M3" t="s">
        <v>905</v>
      </c>
      <c r="N3" s="10">
        <f>Afval_dashboard!C17</f>
        <v>18329</v>
      </c>
      <c r="O3" s="174">
        <f>R3/N3</f>
        <v>224.88218451634026</v>
      </c>
      <c r="P3" s="175">
        <v>220</v>
      </c>
      <c r="Q3" s="176">
        <f>O3-P3</f>
        <v>4.88218451634026</v>
      </c>
      <c r="R3" s="177">
        <f>R5*(S3/100)</f>
        <v>4121865.5600000005</v>
      </c>
      <c r="S3" s="48">
        <v>68</v>
      </c>
    </row>
    <row r="4" spans="1:19" x14ac:dyDescent="0.35">
      <c r="A4" t="s">
        <v>868</v>
      </c>
      <c r="B4" s="10">
        <f>Afval_dashboard!C17</f>
        <v>18329</v>
      </c>
      <c r="C4" s="174">
        <f>F4/B4</f>
        <v>82.677273719242734</v>
      </c>
      <c r="D4" s="175">
        <v>103</v>
      </c>
      <c r="E4" s="176">
        <f>C4-D4</f>
        <v>-20.322726280757266</v>
      </c>
      <c r="F4" s="177">
        <f>F5*(G4/100)</f>
        <v>1515391.75</v>
      </c>
      <c r="G4" s="48">
        <v>25</v>
      </c>
      <c r="M4" t="s">
        <v>868</v>
      </c>
      <c r="N4" s="10">
        <f>Afval_dashboard!C17</f>
        <v>18329</v>
      </c>
      <c r="O4" s="174">
        <f>R4/N4</f>
        <v>105.82691036063069</v>
      </c>
      <c r="P4" s="175">
        <v>103</v>
      </c>
      <c r="Q4" s="176">
        <f>O4-P4</f>
        <v>2.8269103606306913</v>
      </c>
      <c r="R4" s="177">
        <f>R5*(S4/100)</f>
        <v>1939701.44</v>
      </c>
      <c r="S4" s="48">
        <f>S5-S3</f>
        <v>32</v>
      </c>
    </row>
    <row r="5" spans="1:19" x14ac:dyDescent="0.35">
      <c r="F5" s="10">
        <f>Afval_dashboard!Q42</f>
        <v>6061567</v>
      </c>
      <c r="G5">
        <v>100</v>
      </c>
      <c r="R5" s="10">
        <f>Afval_dashboard!Q42</f>
        <v>6061567</v>
      </c>
      <c r="S5">
        <v>100</v>
      </c>
    </row>
    <row r="7" spans="1:19" x14ac:dyDescent="0.35">
      <c r="A7" s="178" t="s">
        <v>1212</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FC9464-EDF2-4B7F-8114-B2A48B37FE5C}">
  <sheetPr codeName="Blad7"/>
  <dimension ref="A1:AA55"/>
  <sheetViews>
    <sheetView zoomScale="80" zoomScaleNormal="80" workbookViewId="0">
      <selection activeCell="I18" sqref="I18"/>
    </sheetView>
  </sheetViews>
  <sheetFormatPr defaultRowHeight="14.5" x14ac:dyDescent="0.35"/>
  <cols>
    <col min="1" max="1" width="21.81640625" customWidth="1"/>
    <col min="2" max="2" width="8.453125" bestFit="1" customWidth="1"/>
    <col min="3" max="3" width="14.81640625" bestFit="1" customWidth="1"/>
    <col min="4" max="4" width="19.81640625" customWidth="1"/>
    <col min="5" max="5" width="20" customWidth="1"/>
    <col min="6" max="6" width="19.81640625" customWidth="1"/>
    <col min="7" max="7" width="19.1796875" customWidth="1"/>
    <col min="8" max="8" width="9.1796875" bestFit="1" customWidth="1"/>
    <col min="9" max="9" width="16.1796875" customWidth="1"/>
    <col min="10" max="10" width="10" customWidth="1"/>
    <col min="11" max="11" width="14.81640625" customWidth="1"/>
    <col min="13" max="13" width="10" customWidth="1"/>
    <col min="14" max="14" width="20.1796875" customWidth="1"/>
    <col min="15" max="15" width="11.54296875" customWidth="1"/>
    <col min="16" max="16" width="10.81640625" customWidth="1"/>
    <col min="17" max="17" width="10" customWidth="1"/>
    <col min="18" max="18" width="20.1796875" customWidth="1"/>
    <col min="19" max="19" width="11.1796875" customWidth="1"/>
  </cols>
  <sheetData>
    <row r="1" spans="1:20" x14ac:dyDescent="0.35">
      <c r="A1" s="31" t="s">
        <v>892</v>
      </c>
      <c r="G1" s="82" t="s">
        <v>893</v>
      </c>
      <c r="H1" s="49"/>
      <c r="I1" s="83"/>
      <c r="J1" s="31" t="s">
        <v>894</v>
      </c>
      <c r="K1" s="31" t="s">
        <v>578</v>
      </c>
      <c r="M1" s="13" t="s">
        <v>895</v>
      </c>
      <c r="N1" s="82" t="s">
        <v>896</v>
      </c>
      <c r="O1" s="84"/>
      <c r="P1" s="13"/>
      <c r="Q1" s="13" t="s">
        <v>895</v>
      </c>
      <c r="R1" s="82" t="s">
        <v>897</v>
      </c>
      <c r="S1" s="84"/>
    </row>
    <row r="2" spans="1:20" ht="29" x14ac:dyDescent="0.35">
      <c r="A2" t="s">
        <v>898</v>
      </c>
      <c r="B2" t="s">
        <v>899</v>
      </c>
      <c r="C2" t="s">
        <v>900</v>
      </c>
      <c r="D2" s="13" t="s">
        <v>901</v>
      </c>
      <c r="E2" s="13" t="s">
        <v>902</v>
      </c>
      <c r="F2" s="13" t="s">
        <v>903</v>
      </c>
      <c r="G2" s="49" t="s">
        <v>898</v>
      </c>
      <c r="H2" s="49"/>
      <c r="I2" s="49"/>
      <c r="N2" s="49" t="s">
        <v>898</v>
      </c>
      <c r="O2" s="49"/>
      <c r="R2" s="49" t="s">
        <v>898</v>
      </c>
      <c r="S2" s="49"/>
    </row>
    <row r="3" spans="1:20" x14ac:dyDescent="0.35">
      <c r="A3" s="10">
        <f>14470+49</f>
        <v>14519</v>
      </c>
      <c r="B3" s="10">
        <v>240</v>
      </c>
      <c r="C3" s="10">
        <f>A3*B3</f>
        <v>3484560</v>
      </c>
      <c r="D3" s="10">
        <f>C3/240</f>
        <v>14519</v>
      </c>
      <c r="E3" s="10">
        <v>18329</v>
      </c>
      <c r="F3" s="29">
        <f>D3/E3</f>
        <v>0.79213268590757813</v>
      </c>
      <c r="G3" s="22"/>
      <c r="H3" s="49"/>
      <c r="I3" s="109">
        <v>8.68</v>
      </c>
      <c r="J3" s="86">
        <v>3.75</v>
      </c>
      <c r="K3" s="86">
        <v>0</v>
      </c>
      <c r="N3" s="49"/>
      <c r="O3" s="49"/>
      <c r="R3" s="49"/>
      <c r="S3" s="49"/>
    </row>
    <row r="4" spans="1:20" x14ac:dyDescent="0.35">
      <c r="A4" s="10">
        <f>50690+48</f>
        <v>50738</v>
      </c>
      <c r="B4" s="10">
        <v>140</v>
      </c>
      <c r="C4" s="10">
        <f t="shared" ref="C4:C5" si="0">A4*B4</f>
        <v>7103320</v>
      </c>
      <c r="D4" s="10">
        <f t="shared" ref="D4:D5" si="1">C4/240</f>
        <v>29597.166666666668</v>
      </c>
      <c r="E4" s="10">
        <v>18329</v>
      </c>
      <c r="F4" s="29">
        <f t="shared" ref="F4:F5" si="2">D4/E4</f>
        <v>1.6147725826104353</v>
      </c>
      <c r="G4" s="22"/>
      <c r="H4" s="49"/>
      <c r="I4" s="49"/>
      <c r="N4" s="49"/>
      <c r="O4" s="49"/>
      <c r="R4" s="49"/>
      <c r="S4" s="49"/>
    </row>
    <row r="5" spans="1:20" x14ac:dyDescent="0.35">
      <c r="A5" s="10">
        <v>90</v>
      </c>
      <c r="B5" s="10">
        <v>80</v>
      </c>
      <c r="C5" s="10">
        <f t="shared" si="0"/>
        <v>7200</v>
      </c>
      <c r="D5" s="10">
        <f t="shared" si="1"/>
        <v>30</v>
      </c>
      <c r="E5" s="10">
        <v>18329</v>
      </c>
      <c r="F5" s="29">
        <f t="shared" si="2"/>
        <v>1.636750504664739E-3</v>
      </c>
      <c r="G5" s="22"/>
      <c r="H5" s="49"/>
      <c r="I5" s="49"/>
      <c r="N5" s="49"/>
      <c r="O5" s="49"/>
      <c r="R5" s="49"/>
      <c r="S5" s="49"/>
    </row>
    <row r="6" spans="1:20" x14ac:dyDescent="0.35">
      <c r="A6" s="10"/>
      <c r="B6" s="10"/>
      <c r="C6" s="10"/>
      <c r="D6" s="10"/>
      <c r="E6" s="10"/>
      <c r="F6" s="87">
        <f>SUM(F3:F5)</f>
        <v>2.4085420190226778</v>
      </c>
      <c r="G6" s="88">
        <v>3</v>
      </c>
      <c r="H6" s="49"/>
      <c r="I6" s="89">
        <f>$G$6*I3</f>
        <v>26.04</v>
      </c>
      <c r="J6" s="90">
        <f t="shared" ref="J6:K6" si="3">$G$6*J3</f>
        <v>11.25</v>
      </c>
      <c r="K6" s="90">
        <f t="shared" si="3"/>
        <v>0</v>
      </c>
      <c r="M6">
        <v>1.0947918268284897</v>
      </c>
      <c r="N6" s="88">
        <v>1</v>
      </c>
      <c r="O6" s="85">
        <f>N6*I3</f>
        <v>8.68</v>
      </c>
      <c r="P6" s="86"/>
      <c r="Q6">
        <f>M6*4</f>
        <v>4.379167307313959</v>
      </c>
      <c r="R6" s="88">
        <v>5</v>
      </c>
      <c r="S6" s="85">
        <f>R6*I3</f>
        <v>43.4</v>
      </c>
      <c r="T6" s="86"/>
    </row>
    <row r="7" spans="1:20" x14ac:dyDescent="0.35">
      <c r="A7" s="10"/>
      <c r="B7" s="10"/>
      <c r="C7" s="10"/>
      <c r="D7" s="10"/>
      <c r="E7" s="10"/>
      <c r="G7" s="49"/>
      <c r="H7" s="49"/>
      <c r="I7" s="49"/>
      <c r="N7" s="49"/>
      <c r="O7" s="49"/>
      <c r="R7" s="49"/>
      <c r="S7" s="49"/>
    </row>
    <row r="8" spans="1:20" x14ac:dyDescent="0.35">
      <c r="A8" s="10"/>
      <c r="B8" s="10"/>
      <c r="C8" s="10"/>
      <c r="D8" s="10"/>
      <c r="E8" s="10"/>
      <c r="G8" s="49"/>
      <c r="H8" s="49"/>
      <c r="I8" s="49"/>
      <c r="N8" s="49"/>
      <c r="O8" s="49"/>
      <c r="R8" s="49"/>
      <c r="S8" s="49"/>
    </row>
    <row r="9" spans="1:20" x14ac:dyDescent="0.35">
      <c r="A9" s="62" t="s">
        <v>904</v>
      </c>
      <c r="B9" s="10"/>
      <c r="C9" s="10"/>
      <c r="D9" s="10"/>
      <c r="E9" s="10"/>
      <c r="G9" s="49"/>
      <c r="H9" s="49"/>
      <c r="I9" s="49"/>
      <c r="N9" s="49"/>
      <c r="O9" s="49"/>
      <c r="R9" s="49"/>
      <c r="S9" s="49"/>
    </row>
    <row r="10" spans="1:20" ht="29" x14ac:dyDescent="0.35">
      <c r="A10" s="10" t="s">
        <v>898</v>
      </c>
      <c r="B10" s="10" t="s">
        <v>899</v>
      </c>
      <c r="C10" s="10" t="s">
        <v>900</v>
      </c>
      <c r="D10" s="105" t="s">
        <v>901</v>
      </c>
      <c r="E10" s="10" t="s">
        <v>902</v>
      </c>
      <c r="F10" s="13" t="s">
        <v>903</v>
      </c>
      <c r="G10" s="49"/>
      <c r="H10" s="49"/>
      <c r="I10" s="49"/>
      <c r="N10" s="49"/>
      <c r="O10" s="49"/>
      <c r="R10" s="49"/>
      <c r="S10" s="49"/>
    </row>
    <row r="11" spans="1:20" x14ac:dyDescent="0.35">
      <c r="A11" s="10">
        <v>33961</v>
      </c>
      <c r="B11" s="10">
        <v>240</v>
      </c>
      <c r="C11" s="10">
        <f>A11*B11</f>
        <v>8150640</v>
      </c>
      <c r="D11" s="10">
        <f>C11/240</f>
        <v>33961</v>
      </c>
      <c r="E11" s="10">
        <v>18329</v>
      </c>
      <c r="F11" s="29">
        <f>D11/E11</f>
        <v>1.8528561296306401</v>
      </c>
      <c r="G11" s="22"/>
      <c r="H11" s="49"/>
      <c r="I11" s="110">
        <v>16.66</v>
      </c>
      <c r="J11" s="90">
        <v>26</v>
      </c>
      <c r="K11" s="90">
        <v>18.7</v>
      </c>
      <c r="N11" s="49"/>
      <c r="O11" s="49"/>
      <c r="R11" s="49"/>
      <c r="S11" s="49"/>
    </row>
    <row r="12" spans="1:20" x14ac:dyDescent="0.35">
      <c r="A12" s="10">
        <v>42873</v>
      </c>
      <c r="B12" s="10">
        <v>140</v>
      </c>
      <c r="C12" s="10">
        <f t="shared" ref="C12:C15" si="4">A12*B12</f>
        <v>6002220</v>
      </c>
      <c r="D12" s="10">
        <f t="shared" ref="D12:D15" si="5">C12/240</f>
        <v>25009.25</v>
      </c>
      <c r="E12" s="10">
        <v>18329</v>
      </c>
      <c r="F12" s="29">
        <f t="shared" ref="F12:F15" si="6">D12/E12</f>
        <v>1.3644634186262208</v>
      </c>
      <c r="G12" s="22"/>
      <c r="H12" s="49"/>
      <c r="I12" s="49"/>
      <c r="N12" s="49"/>
      <c r="O12" s="49"/>
      <c r="R12" s="49"/>
      <c r="S12" s="49"/>
    </row>
    <row r="13" spans="1:20" x14ac:dyDescent="0.35">
      <c r="A13" s="10">
        <v>122</v>
      </c>
      <c r="B13" s="10">
        <v>80</v>
      </c>
      <c r="C13" s="10">
        <f t="shared" si="4"/>
        <v>9760</v>
      </c>
      <c r="D13" s="10">
        <f t="shared" si="5"/>
        <v>40.666666666666664</v>
      </c>
      <c r="E13" s="10">
        <v>18329</v>
      </c>
      <c r="F13" s="29">
        <f t="shared" si="6"/>
        <v>2.2187062396566461E-3</v>
      </c>
      <c r="G13" s="22"/>
      <c r="H13" s="49"/>
      <c r="I13" s="49"/>
      <c r="N13" s="49"/>
      <c r="O13" s="49"/>
      <c r="R13" s="49"/>
      <c r="S13" s="49"/>
    </row>
    <row r="14" spans="1:20" x14ac:dyDescent="0.35">
      <c r="A14" s="10">
        <v>48426</v>
      </c>
      <c r="B14" s="10">
        <v>40</v>
      </c>
      <c r="C14" s="10">
        <f t="shared" si="4"/>
        <v>1937040</v>
      </c>
      <c r="D14" s="10">
        <f t="shared" si="5"/>
        <v>8071</v>
      </c>
      <c r="E14" s="10">
        <v>18329</v>
      </c>
      <c r="F14" s="29">
        <f t="shared" si="6"/>
        <v>0.44034044410497025</v>
      </c>
      <c r="G14" s="22"/>
      <c r="H14" s="49"/>
      <c r="I14" s="49"/>
      <c r="N14" s="49"/>
      <c r="O14" s="49"/>
      <c r="R14" s="49"/>
      <c r="S14" s="49"/>
    </row>
    <row r="15" spans="1:20" x14ac:dyDescent="0.35">
      <c r="A15" s="10">
        <v>48426</v>
      </c>
      <c r="B15" s="10">
        <v>25</v>
      </c>
      <c r="C15" s="10">
        <f t="shared" si="4"/>
        <v>1210650</v>
      </c>
      <c r="D15" s="10">
        <f t="shared" si="5"/>
        <v>5044.375</v>
      </c>
      <c r="E15" s="10">
        <v>18329</v>
      </c>
      <c r="F15" s="29">
        <f t="shared" si="6"/>
        <v>0.27521277756560641</v>
      </c>
      <c r="G15" s="22"/>
      <c r="H15" s="49"/>
      <c r="I15" s="49"/>
      <c r="N15" s="49"/>
      <c r="O15" s="49"/>
      <c r="R15" s="49"/>
      <c r="S15" s="49"/>
    </row>
    <row r="16" spans="1:20" x14ac:dyDescent="0.35">
      <c r="F16" s="87">
        <f>SUM(F11:F15)</f>
        <v>3.9350914761670941</v>
      </c>
      <c r="G16" s="88">
        <v>4</v>
      </c>
      <c r="H16" s="49"/>
      <c r="I16" s="89">
        <f>$F$16*I11</f>
        <v>65.558623992943794</v>
      </c>
      <c r="J16" s="90">
        <f>$F$16*J11</f>
        <v>102.31237838034444</v>
      </c>
      <c r="K16" s="90">
        <f>$F$16*K11</f>
        <v>73.586210604324663</v>
      </c>
      <c r="M16">
        <v>1.9232181455987585</v>
      </c>
      <c r="N16" s="88">
        <v>2</v>
      </c>
      <c r="O16" s="89">
        <f>N16*I11</f>
        <v>33.32</v>
      </c>
      <c r="P16" s="90"/>
      <c r="Q16">
        <f>M16*4</f>
        <v>7.6928725823950339</v>
      </c>
      <c r="R16" s="88">
        <v>8</v>
      </c>
      <c r="S16" s="89">
        <f>R16*I11</f>
        <v>133.28</v>
      </c>
    </row>
    <row r="17" spans="1:19" x14ac:dyDescent="0.35">
      <c r="G17" s="49"/>
      <c r="H17" s="49"/>
      <c r="I17" s="49"/>
      <c r="N17" s="49"/>
      <c r="O17" s="49"/>
      <c r="R17" s="49"/>
      <c r="S17" s="49"/>
    </row>
    <row r="18" spans="1:19" x14ac:dyDescent="0.35">
      <c r="A18">
        <v>2024</v>
      </c>
      <c r="G18" s="49"/>
      <c r="H18" s="49" t="s">
        <v>868</v>
      </c>
      <c r="I18" s="110">
        <f>SUM(I6+I16)</f>
        <v>91.5986239929438</v>
      </c>
      <c r="J18" s="90">
        <f t="shared" ref="J18:K18" si="7">SUM(J6+J16)</f>
        <v>113.56237838034444</v>
      </c>
      <c r="K18" s="90">
        <f t="shared" si="7"/>
        <v>73.586210604324663</v>
      </c>
      <c r="M18" t="s">
        <v>868</v>
      </c>
      <c r="N18" s="49"/>
      <c r="O18" s="85">
        <f>SUM(O6,O16)</f>
        <v>42</v>
      </c>
      <c r="P18" s="86">
        <f>O21-O19</f>
        <v>-5.6933287789841245</v>
      </c>
      <c r="R18" s="49"/>
      <c r="S18" s="85">
        <f>SUM(S6,S16)</f>
        <v>176.68</v>
      </c>
    </row>
    <row r="19" spans="1:19" x14ac:dyDescent="0.35">
      <c r="A19" t="s">
        <v>902</v>
      </c>
      <c r="B19">
        <v>18239</v>
      </c>
      <c r="C19" s="10">
        <v>18329</v>
      </c>
      <c r="G19" s="49"/>
      <c r="H19" s="49" t="s">
        <v>905</v>
      </c>
      <c r="I19" s="110">
        <v>222</v>
      </c>
      <c r="J19" s="90">
        <v>183</v>
      </c>
      <c r="K19" s="90">
        <v>190</v>
      </c>
      <c r="M19" t="s">
        <v>905</v>
      </c>
      <c r="N19" s="49"/>
      <c r="O19" s="89">
        <f>I19</f>
        <v>222</v>
      </c>
      <c r="P19" s="86"/>
      <c r="R19" s="49"/>
      <c r="S19" s="89">
        <f>I19</f>
        <v>222</v>
      </c>
    </row>
    <row r="20" spans="1:19" x14ac:dyDescent="0.35">
      <c r="A20" t="s">
        <v>939</v>
      </c>
      <c r="B20" s="16">
        <v>0.23</v>
      </c>
      <c r="G20" s="49"/>
      <c r="H20" s="49"/>
      <c r="I20" s="91">
        <f>SUM(I18:I19)</f>
        <v>313.59862399294377</v>
      </c>
      <c r="J20" s="92">
        <f t="shared" ref="J20:K20" si="8">SUM(J18:J19)</f>
        <v>296.56237838034446</v>
      </c>
      <c r="K20" s="92">
        <f t="shared" si="8"/>
        <v>263.58621060432466</v>
      </c>
      <c r="N20" s="49"/>
      <c r="O20" s="93">
        <f>SUM(O18:O19)</f>
        <v>264</v>
      </c>
      <c r="P20" s="94"/>
      <c r="R20" s="49"/>
      <c r="S20" s="93">
        <f>SUM(S18:S19)</f>
        <v>398.68</v>
      </c>
    </row>
    <row r="21" spans="1:19" x14ac:dyDescent="0.35">
      <c r="A21" t="s">
        <v>940</v>
      </c>
      <c r="B21">
        <v>190</v>
      </c>
      <c r="C21">
        <v>222</v>
      </c>
      <c r="G21" s="4" t="s">
        <v>1009</v>
      </c>
      <c r="I21" s="173">
        <f>I19-Afval!Q30</f>
        <v>216.30667122101588</v>
      </c>
      <c r="N21" s="4" t="s">
        <v>1009</v>
      </c>
      <c r="O21" s="45">
        <f>O19-Afval!$Q$30</f>
        <v>216.30667122101588</v>
      </c>
      <c r="R21" s="4" t="s">
        <v>1009</v>
      </c>
      <c r="S21" s="45">
        <f>S19-Afval!$Q$30</f>
        <v>216.30667122101588</v>
      </c>
    </row>
    <row r="22" spans="1:19" x14ac:dyDescent="0.35">
      <c r="A22" t="s">
        <v>941</v>
      </c>
      <c r="B22">
        <v>8.4</v>
      </c>
      <c r="C22">
        <v>8.68</v>
      </c>
      <c r="I22" s="138">
        <f>I21+I18</f>
        <v>307.90529521395968</v>
      </c>
      <c r="O22" s="138">
        <f>O21+O18</f>
        <v>258.3066712210159</v>
      </c>
      <c r="S22" s="138">
        <f>S21+S18</f>
        <v>392.98667122101585</v>
      </c>
    </row>
    <row r="23" spans="1:19" x14ac:dyDescent="0.35">
      <c r="A23" t="s">
        <v>942</v>
      </c>
      <c r="B23">
        <v>16.13</v>
      </c>
      <c r="C23">
        <v>16.66</v>
      </c>
      <c r="I23" s="90"/>
      <c r="O23" s="58"/>
      <c r="S23" s="58"/>
    </row>
    <row r="24" spans="1:19" x14ac:dyDescent="0.35">
      <c r="A24" t="s">
        <v>999</v>
      </c>
      <c r="C24">
        <v>3.55</v>
      </c>
      <c r="I24" s="90">
        <f>E11*I22</f>
        <v>5643596.1559766671</v>
      </c>
    </row>
    <row r="25" spans="1:19" x14ac:dyDescent="0.35">
      <c r="A25" t="s">
        <v>906</v>
      </c>
      <c r="I25" s="90">
        <f>I19*E11</f>
        <v>4069038</v>
      </c>
    </row>
    <row r="26" spans="1:19" x14ac:dyDescent="0.35">
      <c r="A26" t="s">
        <v>907</v>
      </c>
    </row>
    <row r="27" spans="1:19" x14ac:dyDescent="0.35">
      <c r="A27" t="s">
        <v>908</v>
      </c>
    </row>
    <row r="30" spans="1:19" x14ac:dyDescent="0.35">
      <c r="A30" t="s">
        <v>914</v>
      </c>
      <c r="N30" t="s">
        <v>879</v>
      </c>
      <c r="O30" t="s">
        <v>880</v>
      </c>
      <c r="P30" t="s">
        <v>880</v>
      </c>
      <c r="Q30" t="s">
        <v>880</v>
      </c>
    </row>
    <row r="31" spans="1:19" x14ac:dyDescent="0.35">
      <c r="A31" t="s">
        <v>909</v>
      </c>
      <c r="N31" t="s">
        <v>881</v>
      </c>
      <c r="O31" t="s">
        <v>882</v>
      </c>
      <c r="P31" t="s">
        <v>883</v>
      </c>
      <c r="Q31" t="s">
        <v>884</v>
      </c>
    </row>
    <row r="32" spans="1:19" x14ac:dyDescent="0.35">
      <c r="A32" t="s">
        <v>910</v>
      </c>
      <c r="N32" t="s">
        <v>886</v>
      </c>
      <c r="O32" t="s">
        <v>887</v>
      </c>
      <c r="P32" t="s">
        <v>887</v>
      </c>
      <c r="Q32" t="s">
        <v>887</v>
      </c>
    </row>
    <row r="33" spans="1:27" x14ac:dyDescent="0.35">
      <c r="A33" t="s">
        <v>911</v>
      </c>
      <c r="N33">
        <v>2024</v>
      </c>
      <c r="O33">
        <v>18448</v>
      </c>
      <c r="P33">
        <v>4170</v>
      </c>
      <c r="Q33">
        <v>14278</v>
      </c>
    </row>
    <row r="34" spans="1:27" x14ac:dyDescent="0.35">
      <c r="A34" t="s">
        <v>913</v>
      </c>
      <c r="P34">
        <v>0.22604076322636601</v>
      </c>
      <c r="Q34">
        <v>0.77395923677363399</v>
      </c>
    </row>
    <row r="35" spans="1:27" x14ac:dyDescent="0.35">
      <c r="A35" t="s">
        <v>912</v>
      </c>
      <c r="N35" t="s">
        <v>995</v>
      </c>
      <c r="O35" s="16">
        <v>0.23</v>
      </c>
    </row>
    <row r="36" spans="1:27" x14ac:dyDescent="0.35">
      <c r="N36" t="s">
        <v>996</v>
      </c>
      <c r="O36">
        <v>91.8</v>
      </c>
    </row>
    <row r="37" spans="1:27" x14ac:dyDescent="0.35">
      <c r="A37" t="s">
        <v>915</v>
      </c>
      <c r="N37" t="s">
        <v>997</v>
      </c>
      <c r="O37">
        <v>70.900000000000006</v>
      </c>
    </row>
    <row r="38" spans="1:27" x14ac:dyDescent="0.35">
      <c r="A38" t="s">
        <v>916</v>
      </c>
      <c r="N38" t="s">
        <v>998</v>
      </c>
      <c r="O38">
        <v>56</v>
      </c>
    </row>
    <row r="42" spans="1:27" ht="15" thickBot="1" x14ac:dyDescent="0.4"/>
    <row r="43" spans="1:27" ht="28" x14ac:dyDescent="0.35">
      <c r="A43" t="s">
        <v>943</v>
      </c>
      <c r="U43" s="397">
        <v>2024</v>
      </c>
      <c r="V43" s="95" t="s">
        <v>12</v>
      </c>
      <c r="W43" s="95" t="s">
        <v>894</v>
      </c>
      <c r="X43" s="95" t="s">
        <v>578</v>
      </c>
      <c r="Y43" s="95" t="s">
        <v>551</v>
      </c>
      <c r="Z43" s="95" t="s">
        <v>636</v>
      </c>
      <c r="AA43" s="97" t="s">
        <v>921</v>
      </c>
    </row>
    <row r="44" spans="1:27" ht="23.5" thickBot="1" x14ac:dyDescent="0.4">
      <c r="A44" s="106" t="s">
        <v>909</v>
      </c>
      <c r="U44" s="398"/>
      <c r="V44" s="96" t="s">
        <v>917</v>
      </c>
      <c r="W44" s="96" t="s">
        <v>918</v>
      </c>
      <c r="X44" s="96" t="s">
        <v>919</v>
      </c>
      <c r="Y44" s="96" t="s">
        <v>919</v>
      </c>
      <c r="Z44" s="96" t="s">
        <v>920</v>
      </c>
      <c r="AA44" s="96" t="s">
        <v>922</v>
      </c>
    </row>
    <row r="45" spans="1:27" ht="15.5" thickTop="1" thickBot="1" x14ac:dyDescent="0.4">
      <c r="A45" s="106" t="s">
        <v>910</v>
      </c>
      <c r="U45" s="98" t="s">
        <v>784</v>
      </c>
      <c r="V45" s="98">
        <v>279</v>
      </c>
      <c r="W45" s="98">
        <v>297</v>
      </c>
      <c r="X45" s="98">
        <v>264</v>
      </c>
      <c r="Y45" s="98">
        <v>369</v>
      </c>
      <c r="Z45" s="98">
        <v>311</v>
      </c>
      <c r="AA45" s="98">
        <v>334</v>
      </c>
    </row>
    <row r="46" spans="1:27" ht="15" thickBot="1" x14ac:dyDescent="0.4">
      <c r="A46" s="106" t="s">
        <v>911</v>
      </c>
      <c r="U46" s="99" t="s">
        <v>867</v>
      </c>
      <c r="V46" s="99">
        <v>190</v>
      </c>
      <c r="W46" s="99">
        <v>183</v>
      </c>
      <c r="X46" s="99">
        <v>190</v>
      </c>
      <c r="Y46" s="99">
        <v>369</v>
      </c>
      <c r="Z46" s="99">
        <v>311</v>
      </c>
      <c r="AA46" s="99">
        <v>334</v>
      </c>
    </row>
    <row r="47" spans="1:27" ht="15" thickBot="1" x14ac:dyDescent="0.4">
      <c r="A47" s="107" t="s">
        <v>944</v>
      </c>
      <c r="U47" s="100" t="s">
        <v>868</v>
      </c>
      <c r="V47" s="100">
        <v>89</v>
      </c>
      <c r="W47" s="100">
        <v>114</v>
      </c>
      <c r="X47" s="100">
        <v>74</v>
      </c>
      <c r="Y47" s="100">
        <v>0</v>
      </c>
      <c r="Z47" s="100">
        <v>0</v>
      </c>
      <c r="AA47" s="100">
        <v>0</v>
      </c>
    </row>
    <row r="48" spans="1:27" ht="26.5" thickBot="1" x14ac:dyDescent="0.4">
      <c r="A48" s="108" t="s">
        <v>912</v>
      </c>
      <c r="U48" s="99" t="s">
        <v>923</v>
      </c>
      <c r="V48" s="99">
        <v>16.13</v>
      </c>
      <c r="W48" s="99">
        <v>26</v>
      </c>
      <c r="X48" s="99">
        <v>18.7</v>
      </c>
      <c r="Y48" s="99" t="s">
        <v>924</v>
      </c>
      <c r="Z48" s="99" t="s">
        <v>924</v>
      </c>
      <c r="AA48" s="101" t="s">
        <v>924</v>
      </c>
    </row>
    <row r="49" spans="21:27" ht="26.5" thickBot="1" x14ac:dyDescent="0.4">
      <c r="U49" s="100" t="s">
        <v>925</v>
      </c>
      <c r="V49" s="100">
        <v>8.4</v>
      </c>
      <c r="W49" s="100">
        <v>3.75</v>
      </c>
      <c r="X49" s="100" t="s">
        <v>924</v>
      </c>
      <c r="Y49" s="100" t="s">
        <v>924</v>
      </c>
      <c r="Z49" s="100" t="s">
        <v>924</v>
      </c>
      <c r="AA49" s="102"/>
    </row>
    <row r="50" spans="21:27" ht="23" thickBot="1" x14ac:dyDescent="0.4">
      <c r="U50" s="103"/>
      <c r="V50" s="103"/>
      <c r="W50" s="103"/>
      <c r="X50" s="103"/>
      <c r="Y50" s="103"/>
      <c r="Z50" s="103"/>
      <c r="AA50" s="99" t="s">
        <v>924</v>
      </c>
    </row>
    <row r="51" spans="21:27" ht="26.5" thickBot="1" x14ac:dyDescent="0.4">
      <c r="U51" s="100" t="s">
        <v>926</v>
      </c>
      <c r="V51" s="100" t="s">
        <v>927</v>
      </c>
      <c r="W51" s="100" t="s">
        <v>927</v>
      </c>
      <c r="X51" s="100" t="s">
        <v>927</v>
      </c>
      <c r="Y51" s="100" t="s">
        <v>928</v>
      </c>
      <c r="Z51" s="100" t="s">
        <v>928</v>
      </c>
      <c r="AA51" s="100" t="s">
        <v>928</v>
      </c>
    </row>
    <row r="52" spans="21:27" ht="26.5" thickBot="1" x14ac:dyDescent="0.4">
      <c r="U52" s="99" t="s">
        <v>929</v>
      </c>
      <c r="V52" s="99" t="s">
        <v>924</v>
      </c>
      <c r="W52" s="99" t="s">
        <v>924</v>
      </c>
      <c r="X52" s="99" t="s">
        <v>924</v>
      </c>
      <c r="Y52" s="99" t="s">
        <v>924</v>
      </c>
      <c r="Z52" s="99" t="s">
        <v>930</v>
      </c>
      <c r="AA52" s="99" t="s">
        <v>930</v>
      </c>
    </row>
    <row r="53" spans="21:27" ht="26.5" thickBot="1" x14ac:dyDescent="0.4">
      <c r="U53" s="100" t="s">
        <v>931</v>
      </c>
      <c r="V53" s="100" t="s">
        <v>924</v>
      </c>
      <c r="W53" s="100" t="s">
        <v>924</v>
      </c>
      <c r="X53" s="100" t="s">
        <v>924</v>
      </c>
      <c r="Y53" s="100" t="s">
        <v>924</v>
      </c>
      <c r="Z53" s="100" t="s">
        <v>924</v>
      </c>
      <c r="AA53" s="102"/>
    </row>
    <row r="54" spans="21:27" ht="78" thickBot="1" x14ac:dyDescent="0.4">
      <c r="U54" s="99" t="s">
        <v>932</v>
      </c>
      <c r="V54" s="104" t="s">
        <v>933</v>
      </c>
      <c r="W54" s="104" t="s">
        <v>934</v>
      </c>
      <c r="X54" s="99" t="s">
        <v>935</v>
      </c>
      <c r="Y54" s="99" t="s">
        <v>924</v>
      </c>
      <c r="Z54" s="99" t="s">
        <v>924</v>
      </c>
      <c r="AA54" s="103"/>
    </row>
    <row r="55" spans="21:27" ht="78.5" thickBot="1" x14ac:dyDescent="0.4">
      <c r="U55" s="100" t="s">
        <v>936</v>
      </c>
      <c r="V55" s="100" t="s">
        <v>924</v>
      </c>
      <c r="W55" s="100" t="s">
        <v>924</v>
      </c>
      <c r="X55" s="100" t="s">
        <v>924</v>
      </c>
      <c r="Y55" s="100" t="s">
        <v>937</v>
      </c>
      <c r="Z55" s="100" t="s">
        <v>938</v>
      </c>
      <c r="AA55" s="102"/>
    </row>
  </sheetData>
  <mergeCells count="1">
    <mergeCell ref="U43:U44"/>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D4C62E-2C5F-4157-928A-206E040FF474}">
  <sheetPr codeName="Blad8"/>
  <dimension ref="A2:E13"/>
  <sheetViews>
    <sheetView workbookViewId="0">
      <selection activeCell="A12" sqref="A12:A13"/>
    </sheetView>
  </sheetViews>
  <sheetFormatPr defaultRowHeight="14.5" x14ac:dyDescent="0.35"/>
  <cols>
    <col min="1" max="5" width="20.81640625" customWidth="1"/>
  </cols>
  <sheetData>
    <row r="2" spans="1:5" x14ac:dyDescent="0.35">
      <c r="A2" t="s">
        <v>878</v>
      </c>
    </row>
    <row r="5" spans="1:5" x14ac:dyDescent="0.35">
      <c r="B5" t="s">
        <v>879</v>
      </c>
      <c r="C5" t="s">
        <v>880</v>
      </c>
      <c r="D5" t="s">
        <v>880</v>
      </c>
      <c r="E5" t="s">
        <v>880</v>
      </c>
    </row>
    <row r="6" spans="1:5" x14ac:dyDescent="0.35">
      <c r="B6" t="s">
        <v>881</v>
      </c>
      <c r="C6" t="s">
        <v>882</v>
      </c>
      <c r="D6" t="s">
        <v>883</v>
      </c>
      <c r="E6" t="s">
        <v>884</v>
      </c>
    </row>
    <row r="7" spans="1:5" x14ac:dyDescent="0.35">
      <c r="A7" t="s">
        <v>885</v>
      </c>
      <c r="B7" t="s">
        <v>886</v>
      </c>
      <c r="C7" t="s">
        <v>887</v>
      </c>
      <c r="D7" t="s">
        <v>887</v>
      </c>
      <c r="E7" t="s">
        <v>887</v>
      </c>
    </row>
    <row r="8" spans="1:5" x14ac:dyDescent="0.35">
      <c r="A8" t="s">
        <v>12</v>
      </c>
      <c r="B8">
        <v>2024</v>
      </c>
      <c r="C8">
        <v>18448</v>
      </c>
      <c r="D8">
        <v>4170</v>
      </c>
      <c r="E8">
        <v>14278</v>
      </c>
    </row>
    <row r="9" spans="1:5" x14ac:dyDescent="0.35">
      <c r="A9" t="s">
        <v>888</v>
      </c>
      <c r="D9" s="6">
        <f>D8/C8</f>
        <v>0.22604076322636601</v>
      </c>
      <c r="E9" s="6">
        <f>E8/C8</f>
        <v>0.77395923677363399</v>
      </c>
    </row>
    <row r="11" spans="1:5" x14ac:dyDescent="0.35">
      <c r="A11" t="s">
        <v>891</v>
      </c>
    </row>
    <row r="12" spans="1:5" x14ac:dyDescent="0.35">
      <c r="A12" t="s">
        <v>889</v>
      </c>
    </row>
    <row r="13" spans="1:5" x14ac:dyDescent="0.35">
      <c r="A13" t="s">
        <v>890</v>
      </c>
    </row>
  </sheetData>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C02F66-8425-4E27-810E-A207DA44E477}">
  <sheetPr codeName="Blad9">
    <pageSetUpPr autoPageBreaks="0"/>
  </sheetPr>
  <dimension ref="A1:W30"/>
  <sheetViews>
    <sheetView zoomScale="70" zoomScaleNormal="70" workbookViewId="0">
      <selection activeCell="T4" sqref="T4"/>
    </sheetView>
  </sheetViews>
  <sheetFormatPr defaultRowHeight="14.5" x14ac:dyDescent="0.35"/>
  <cols>
    <col min="2" max="2" width="19.1796875" customWidth="1"/>
    <col min="3" max="3" width="2.453125" customWidth="1"/>
    <col min="4" max="4" width="39.453125" customWidth="1"/>
    <col min="5" max="5" width="2.1796875" customWidth="1"/>
    <col min="6" max="6" width="14.1796875" style="10" customWidth="1"/>
    <col min="7" max="7" width="20.54296875" style="63" customWidth="1"/>
    <col min="9" max="9" width="17.453125" customWidth="1"/>
    <col min="10" max="10" width="19.1796875" customWidth="1"/>
    <col min="11" max="11" width="2.453125" customWidth="1"/>
    <col min="12" max="12" width="31.81640625" customWidth="1"/>
    <col min="13" max="13" width="2.453125" customWidth="1"/>
    <col min="14" max="14" width="10.81640625" style="10" bestFit="1" customWidth="1"/>
    <col min="15" max="15" width="16.81640625" style="63" customWidth="1"/>
    <col min="16" max="16" width="27" customWidth="1"/>
    <col min="17" max="17" width="11.1796875" customWidth="1"/>
    <col min="18" max="18" width="12.453125" customWidth="1"/>
  </cols>
  <sheetData>
    <row r="1" spans="1:23" x14ac:dyDescent="0.35">
      <c r="A1" t="s">
        <v>825</v>
      </c>
    </row>
    <row r="2" spans="1:23" x14ac:dyDescent="0.35">
      <c r="B2" t="s">
        <v>826</v>
      </c>
      <c r="I2" s="64"/>
      <c r="J2" t="s">
        <v>827</v>
      </c>
    </row>
    <row r="3" spans="1:23" ht="43.5" x14ac:dyDescent="0.35">
      <c r="F3" s="10" t="s">
        <v>828</v>
      </c>
      <c r="G3" s="65" t="s">
        <v>829</v>
      </c>
      <c r="I3" s="64"/>
      <c r="N3" s="10" t="s">
        <v>828</v>
      </c>
      <c r="O3" s="65" t="s">
        <v>830</v>
      </c>
    </row>
    <row r="4" spans="1:23" ht="43.25" customHeight="1" x14ac:dyDescent="0.35">
      <c r="B4" s="66" t="s">
        <v>831</v>
      </c>
      <c r="D4" s="13" t="s">
        <v>832</v>
      </c>
      <c r="F4" s="10">
        <v>2971879</v>
      </c>
      <c r="G4" s="63">
        <f>F4/$F$23</f>
        <v>0.61782725722578968</v>
      </c>
      <c r="I4" s="64"/>
    </row>
    <row r="5" spans="1:23" x14ac:dyDescent="0.35">
      <c r="I5" s="64"/>
      <c r="Q5">
        <v>2025</v>
      </c>
    </row>
    <row r="6" spans="1:23" ht="43.25" customHeight="1" x14ac:dyDescent="0.35">
      <c r="B6" s="67" t="s">
        <v>833</v>
      </c>
      <c r="D6" s="13" t="s">
        <v>834</v>
      </c>
      <c r="F6" s="10">
        <v>1253362.0112000001</v>
      </c>
      <c r="G6" s="63">
        <f>(F6-N6)/$F$23</f>
        <v>0.203392775396846</v>
      </c>
      <c r="I6" s="64"/>
      <c r="J6" s="66" t="s">
        <v>835</v>
      </c>
      <c r="L6" s="68" t="s">
        <v>836</v>
      </c>
      <c r="N6" s="10">
        <v>275000</v>
      </c>
      <c r="O6" s="63">
        <v>0</v>
      </c>
      <c r="P6" s="81" t="s">
        <v>875</v>
      </c>
      <c r="Q6" s="4"/>
      <c r="R6" s="4"/>
    </row>
    <row r="7" spans="1:23" x14ac:dyDescent="0.35">
      <c r="D7" s="13"/>
      <c r="I7" s="64"/>
      <c r="P7" s="4"/>
      <c r="Q7" s="4"/>
      <c r="R7" s="4"/>
    </row>
    <row r="8" spans="1:23" ht="43.5" x14ac:dyDescent="0.35">
      <c r="B8" s="69" t="s">
        <v>837</v>
      </c>
      <c r="D8" s="70" t="s">
        <v>838</v>
      </c>
      <c r="F8" s="10">
        <v>109300</v>
      </c>
      <c r="G8" s="63">
        <f>F8/$F$23</f>
        <v>2.2722499541461414E-2</v>
      </c>
      <c r="I8" s="64"/>
      <c r="J8" s="71" t="s">
        <v>839</v>
      </c>
      <c r="L8" s="68" t="s">
        <v>840</v>
      </c>
      <c r="N8" s="10">
        <f>4068268.77-L28</f>
        <v>4068268.77</v>
      </c>
      <c r="O8" s="63">
        <f>N8/N23</f>
        <v>0.68722991321462013</v>
      </c>
      <c r="P8" s="4" t="s">
        <v>872</v>
      </c>
      <c r="Q8" s="11">
        <v>4044959</v>
      </c>
      <c r="R8" s="11">
        <f>SUM(Q8:Q9)</f>
        <v>4068269</v>
      </c>
    </row>
    <row r="9" spans="1:23" x14ac:dyDescent="0.35">
      <c r="D9" s="13"/>
      <c r="I9" s="64"/>
      <c r="P9" s="4" t="s">
        <v>874</v>
      </c>
      <c r="Q9" s="11">
        <v>23310</v>
      </c>
      <c r="R9" s="11"/>
    </row>
    <row r="10" spans="1:23" ht="43.25" customHeight="1" x14ac:dyDescent="0.35">
      <c r="B10" s="69" t="s">
        <v>841</v>
      </c>
      <c r="D10" s="68" t="s">
        <v>842</v>
      </c>
      <c r="F10" s="10">
        <v>94000</v>
      </c>
      <c r="G10" s="63">
        <f>F10/$F$23</f>
        <v>1.9541765387899111E-2</v>
      </c>
      <c r="I10" s="64"/>
      <c r="J10" s="71" t="s">
        <v>843</v>
      </c>
      <c r="L10" s="68" t="s">
        <v>844</v>
      </c>
      <c r="N10" s="10">
        <v>1851538.6943899998</v>
      </c>
      <c r="O10" s="63">
        <f>N10/N23</f>
        <v>0.31277008678537987</v>
      </c>
      <c r="P10" s="4" t="s">
        <v>873</v>
      </c>
      <c r="Q10" s="11">
        <v>1851539</v>
      </c>
      <c r="R10" s="4"/>
    </row>
    <row r="11" spans="1:23" ht="14.75" customHeight="1" x14ac:dyDescent="0.35">
      <c r="D11" s="13"/>
      <c r="I11" s="64"/>
      <c r="J11" s="72"/>
      <c r="L11" s="68"/>
      <c r="P11" s="4"/>
      <c r="Q11" s="4"/>
      <c r="R11" s="4"/>
    </row>
    <row r="12" spans="1:23" ht="43.25" customHeight="1" x14ac:dyDescent="0.35">
      <c r="B12" s="73" t="s">
        <v>817</v>
      </c>
      <c r="D12" s="13" t="s">
        <v>845</v>
      </c>
      <c r="F12" s="10">
        <v>222774</v>
      </c>
      <c r="G12" s="63">
        <f>(F12-N12)/$F$23</f>
        <v>1.2775117285657323E-2</v>
      </c>
      <c r="I12" t="s">
        <v>961</v>
      </c>
      <c r="J12" s="74" t="s">
        <v>846</v>
      </c>
      <c r="L12" s="68" t="s">
        <v>847</v>
      </c>
      <c r="N12" s="10">
        <v>161323</v>
      </c>
      <c r="O12" s="63">
        <v>0</v>
      </c>
      <c r="P12" s="4" t="s">
        <v>876</v>
      </c>
      <c r="Q12" s="11">
        <v>123023</v>
      </c>
      <c r="R12" s="11">
        <f>SUM(Q12:Q13)</f>
        <v>161323</v>
      </c>
      <c r="S12" s="399" t="s">
        <v>962</v>
      </c>
      <c r="T12" s="399"/>
      <c r="U12" s="399"/>
      <c r="V12" s="399"/>
      <c r="W12">
        <f>40736*3.02</f>
        <v>123022.72</v>
      </c>
    </row>
    <row r="13" spans="1:23" ht="14.75" customHeight="1" x14ac:dyDescent="0.35">
      <c r="D13" s="13"/>
      <c r="I13" s="64">
        <f>-F12*0.275</f>
        <v>-61262.850000000006</v>
      </c>
      <c r="J13" s="72"/>
      <c r="L13" s="68"/>
      <c r="P13" s="4" t="s">
        <v>877</v>
      </c>
      <c r="Q13" s="11">
        <v>38300</v>
      </c>
      <c r="R13" s="4"/>
      <c r="S13" t="s">
        <v>960</v>
      </c>
      <c r="W13" s="10">
        <f>40736*0.94</f>
        <v>38291.839999999997</v>
      </c>
    </row>
    <row r="14" spans="1:23" ht="43.25" customHeight="1" x14ac:dyDescent="0.35">
      <c r="B14" s="74" t="s">
        <v>848</v>
      </c>
      <c r="D14" s="13" t="s">
        <v>849</v>
      </c>
      <c r="F14" s="10">
        <f>185612-L28</f>
        <v>185612</v>
      </c>
      <c r="G14" s="63">
        <f>F14/$F$23</f>
        <v>3.8587086778497127E-2</v>
      </c>
      <c r="I14" s="64"/>
      <c r="J14" s="72"/>
      <c r="L14" s="68"/>
    </row>
    <row r="15" spans="1:23" x14ac:dyDescent="0.35">
      <c r="D15" s="13"/>
      <c r="I15" s="64"/>
    </row>
    <row r="16" spans="1:23" ht="43.5" x14ac:dyDescent="0.35">
      <c r="B16" s="75" t="s">
        <v>850</v>
      </c>
      <c r="D16" s="13" t="s">
        <v>851</v>
      </c>
      <c r="F16" s="10">
        <v>186003</v>
      </c>
      <c r="G16" s="63">
        <f>F16/$F$23</f>
        <v>3.8668372206865941E-2</v>
      </c>
      <c r="I16" s="64"/>
    </row>
    <row r="17" spans="2:17" x14ac:dyDescent="0.35">
      <c r="D17" s="13"/>
      <c r="I17" s="64"/>
    </row>
    <row r="18" spans="2:17" ht="43.5" x14ac:dyDescent="0.35">
      <c r="B18" s="75" t="s">
        <v>852</v>
      </c>
      <c r="D18" s="13" t="s">
        <v>853</v>
      </c>
      <c r="F18" s="10">
        <v>153204</v>
      </c>
      <c r="G18" s="63">
        <f>F18/$F$23</f>
        <v>3.1849751324337185E-2</v>
      </c>
      <c r="I18" s="64"/>
    </row>
    <row r="19" spans="2:17" x14ac:dyDescent="0.35">
      <c r="D19" s="13"/>
      <c r="I19" s="64"/>
    </row>
    <row r="20" spans="2:17" ht="42.65" customHeight="1" x14ac:dyDescent="0.35">
      <c r="B20" s="75" t="s">
        <v>854</v>
      </c>
      <c r="D20" s="13" t="s">
        <v>855</v>
      </c>
      <c r="F20" s="10">
        <v>70399.23000000001</v>
      </c>
      <c r="G20" s="63">
        <f>F20/$F$23</f>
        <v>1.4635374852646266E-2</v>
      </c>
      <c r="I20" s="64"/>
    </row>
    <row r="21" spans="2:17" x14ac:dyDescent="0.35">
      <c r="D21" s="13"/>
      <c r="I21" s="64"/>
    </row>
    <row r="22" spans="2:17" x14ac:dyDescent="0.35">
      <c r="D22" s="13" t="s">
        <v>856</v>
      </c>
      <c r="F22" s="62">
        <f>SUM(F4:F20)</f>
        <v>5246533.2412</v>
      </c>
      <c r="L22" t="s">
        <v>857</v>
      </c>
      <c r="N22" s="62">
        <f>SUM(N6:N20)</f>
        <v>6356130.4643899994</v>
      </c>
      <c r="P22" s="62">
        <v>6356130.4643899994</v>
      </c>
    </row>
    <row r="23" spans="2:17" ht="29" x14ac:dyDescent="0.35">
      <c r="D23" s="13" t="s">
        <v>858</v>
      </c>
      <c r="F23" s="62">
        <v>4810210.2412</v>
      </c>
      <c r="G23" s="76">
        <f>SUM(G4:G20)</f>
        <v>1</v>
      </c>
      <c r="L23" t="s">
        <v>859</v>
      </c>
      <c r="N23" s="62">
        <f>SUM(N8:N10)</f>
        <v>5919807.4643900003</v>
      </c>
      <c r="O23" s="76">
        <f>SUM(O4:O21)</f>
        <v>1</v>
      </c>
      <c r="P23" s="62">
        <v>5919807.4643900003</v>
      </c>
    </row>
    <row r="24" spans="2:17" ht="29" x14ac:dyDescent="0.35">
      <c r="D24" s="77" t="s">
        <v>860</v>
      </c>
      <c r="F24" s="78">
        <v>4810210.2412</v>
      </c>
      <c r="L24" s="77" t="s">
        <v>861</v>
      </c>
      <c r="N24" s="78">
        <f>N23-F23</f>
        <v>1109597.2231900003</v>
      </c>
      <c r="P24" s="78">
        <v>1109597.2231900003</v>
      </c>
      <c r="Q24" s="10">
        <f>P23-P24</f>
        <v>4810210.2412</v>
      </c>
    </row>
    <row r="25" spans="2:17" x14ac:dyDescent="0.35">
      <c r="D25" s="77" t="s">
        <v>862</v>
      </c>
      <c r="F25" s="78">
        <v>0</v>
      </c>
      <c r="G25" s="79" t="s">
        <v>863</v>
      </c>
      <c r="L25" s="80" t="s">
        <v>864</v>
      </c>
      <c r="N25" s="78">
        <v>1108850</v>
      </c>
      <c r="P25" s="78">
        <v>1108850</v>
      </c>
    </row>
    <row r="26" spans="2:17" x14ac:dyDescent="0.35">
      <c r="L26" s="80" t="s">
        <v>865</v>
      </c>
      <c r="N26" s="78">
        <f>N24-N25</f>
        <v>747.22319000028074</v>
      </c>
      <c r="O26" s="79" t="s">
        <v>866</v>
      </c>
      <c r="P26" s="78">
        <v>747.22319000028074</v>
      </c>
    </row>
    <row r="27" spans="2:17" x14ac:dyDescent="0.35">
      <c r="I27" s="31"/>
      <c r="J27" s="62"/>
    </row>
    <row r="28" spans="2:17" x14ac:dyDescent="0.35">
      <c r="J28" s="10"/>
      <c r="L28" s="10">
        <v>0</v>
      </c>
      <c r="N28" s="10">
        <f>N8/222</f>
        <v>18325.535</v>
      </c>
    </row>
    <row r="29" spans="2:17" x14ac:dyDescent="0.35">
      <c r="J29" s="10"/>
      <c r="L29">
        <v>185612</v>
      </c>
    </row>
    <row r="30" spans="2:17" x14ac:dyDescent="0.35">
      <c r="J30" s="10"/>
    </row>
  </sheetData>
  <mergeCells count="1">
    <mergeCell ref="S12:V12"/>
  </mergeCell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D7668E-5C73-48D7-890C-A2FC8B0F6480}">
  <sheetPr codeName="Blad10"/>
  <dimension ref="A1:L343"/>
  <sheetViews>
    <sheetView workbookViewId="0">
      <selection activeCell="L20" sqref="L20"/>
    </sheetView>
  </sheetViews>
  <sheetFormatPr defaultRowHeight="14.5" x14ac:dyDescent="0.35"/>
  <cols>
    <col min="3" max="3" width="22.81640625" customWidth="1"/>
    <col min="4" max="4" width="11.81640625" customWidth="1"/>
  </cols>
  <sheetData>
    <row r="1" spans="1:12" ht="66" x14ac:dyDescent="0.35">
      <c r="A1" s="17" t="s">
        <v>23</v>
      </c>
      <c r="B1" s="17" t="s">
        <v>24</v>
      </c>
      <c r="C1" s="17" t="s">
        <v>25</v>
      </c>
      <c r="D1" s="18" t="s">
        <v>26</v>
      </c>
      <c r="E1" s="26" t="s">
        <v>27</v>
      </c>
      <c r="F1" s="27" t="s">
        <v>28</v>
      </c>
      <c r="G1" s="26" t="s">
        <v>29</v>
      </c>
      <c r="H1" s="27" t="s">
        <v>30</v>
      </c>
      <c r="I1" s="26" t="s">
        <v>31</v>
      </c>
      <c r="J1" s="27" t="s">
        <v>32</v>
      </c>
      <c r="K1" s="26" t="s">
        <v>33</v>
      </c>
      <c r="L1" s="27" t="s">
        <v>34</v>
      </c>
    </row>
    <row r="2" spans="1:12" x14ac:dyDescent="0.35">
      <c r="A2">
        <v>7</v>
      </c>
      <c r="B2" t="s">
        <v>392</v>
      </c>
      <c r="C2" t="s">
        <v>393</v>
      </c>
      <c r="D2" s="21">
        <v>3.2300000000000002E-2</v>
      </c>
      <c r="E2" s="22">
        <v>2.96</v>
      </c>
      <c r="F2" s="21">
        <v>7.3300000000000004E-2</v>
      </c>
      <c r="G2" s="22">
        <v>6.45</v>
      </c>
      <c r="H2" s="21">
        <v>5.7799999999999997E-2</v>
      </c>
      <c r="I2" s="22">
        <v>6.63</v>
      </c>
      <c r="J2" s="23">
        <v>0.13109999999999999</v>
      </c>
      <c r="K2" s="22">
        <v>6.53</v>
      </c>
      <c r="L2" s="23">
        <v>149.52000000000001</v>
      </c>
    </row>
    <row r="3" spans="1:12" x14ac:dyDescent="0.35">
      <c r="A3">
        <v>7</v>
      </c>
      <c r="B3" t="s">
        <v>324</v>
      </c>
      <c r="C3" t="s">
        <v>325</v>
      </c>
      <c r="D3" s="21">
        <v>5.74E-2</v>
      </c>
      <c r="E3" s="22">
        <v>6.18</v>
      </c>
      <c r="F3" s="21">
        <v>0.50870000000000004</v>
      </c>
      <c r="G3" s="22">
        <v>12.49</v>
      </c>
      <c r="H3" s="21">
        <v>6.7299999999999999E-2</v>
      </c>
      <c r="I3" s="22">
        <v>-3.49</v>
      </c>
      <c r="J3" s="23">
        <v>0.57600000000000007</v>
      </c>
      <c r="K3" s="22">
        <v>10.36</v>
      </c>
      <c r="L3" s="23">
        <v>262.5</v>
      </c>
    </row>
    <row r="4" spans="1:12" x14ac:dyDescent="0.35">
      <c r="A4">
        <v>2</v>
      </c>
      <c r="B4" t="s">
        <v>59</v>
      </c>
      <c r="C4" t="s">
        <v>60</v>
      </c>
      <c r="D4" s="21">
        <v>6.4699999999999994E-2</v>
      </c>
      <c r="E4" s="22">
        <v>-1.51</v>
      </c>
      <c r="F4" s="21">
        <v>0.15110000000000001</v>
      </c>
      <c r="G4" s="22">
        <v>-0.4</v>
      </c>
      <c r="H4" s="21">
        <v>0.12089999999999999</v>
      </c>
      <c r="I4" s="22">
        <v>-0.41</v>
      </c>
      <c r="J4" s="23">
        <v>0.27200000000000002</v>
      </c>
      <c r="K4" s="22">
        <v>-0.4</v>
      </c>
      <c r="L4" s="23">
        <v>264.75</v>
      </c>
    </row>
    <row r="5" spans="1:12" x14ac:dyDescent="0.35">
      <c r="A5">
        <v>2</v>
      </c>
      <c r="B5" t="s">
        <v>73</v>
      </c>
      <c r="C5" t="s">
        <v>74</v>
      </c>
      <c r="D5" s="21">
        <v>7.4800000000000005E-2</v>
      </c>
      <c r="E5" s="22">
        <v>1.64</v>
      </c>
      <c r="F5" s="21">
        <v>9.8799999999999999E-2</v>
      </c>
      <c r="G5" s="22">
        <v>5.73</v>
      </c>
      <c r="H5" s="21">
        <v>8.43E-2</v>
      </c>
      <c r="I5" s="22">
        <v>8.19</v>
      </c>
      <c r="J5" s="23">
        <v>0.18309999999999998</v>
      </c>
      <c r="K5" s="22">
        <v>6.85</v>
      </c>
      <c r="L5" s="23">
        <v>271.89</v>
      </c>
    </row>
    <row r="6" spans="1:12" x14ac:dyDescent="0.35">
      <c r="A6">
        <v>8</v>
      </c>
      <c r="B6" t="s">
        <v>484</v>
      </c>
      <c r="C6" t="s">
        <v>485</v>
      </c>
      <c r="D6" s="21">
        <v>5.2299999999999999E-2</v>
      </c>
      <c r="E6" s="22">
        <v>5.6</v>
      </c>
      <c r="F6" s="21">
        <v>0.31680000000000003</v>
      </c>
      <c r="G6" s="22">
        <v>6.51</v>
      </c>
      <c r="H6" s="21">
        <v>0.2576</v>
      </c>
      <c r="I6" s="22">
        <v>5.4</v>
      </c>
      <c r="J6" s="23">
        <v>0.57440000000000002</v>
      </c>
      <c r="K6" s="22">
        <v>6.01</v>
      </c>
      <c r="L6" s="23">
        <v>272.2</v>
      </c>
    </row>
    <row r="7" spans="1:12" x14ac:dyDescent="0.35">
      <c r="A7">
        <v>7</v>
      </c>
      <c r="B7" t="s">
        <v>370</v>
      </c>
      <c r="C7" t="s">
        <v>371</v>
      </c>
      <c r="D7" s="21">
        <v>4.6600000000000003E-2</v>
      </c>
      <c r="E7" s="22">
        <v>4.37</v>
      </c>
      <c r="F7" s="21">
        <v>0.18759999999999999</v>
      </c>
      <c r="G7" s="22">
        <v>6.82</v>
      </c>
      <c r="H7" s="21">
        <v>0.1636</v>
      </c>
      <c r="I7" s="22">
        <v>6.65</v>
      </c>
      <c r="J7" s="23">
        <v>0.35119999999999996</v>
      </c>
      <c r="K7" s="22">
        <v>6.75</v>
      </c>
      <c r="L7" s="23">
        <v>274</v>
      </c>
    </row>
    <row r="8" spans="1:12" x14ac:dyDescent="0.35">
      <c r="A8">
        <v>9</v>
      </c>
      <c r="B8" t="s">
        <v>526</v>
      </c>
      <c r="C8" t="s">
        <v>527</v>
      </c>
      <c r="D8" s="21">
        <v>8.0299999999999996E-2</v>
      </c>
      <c r="E8" s="22">
        <v>6.1</v>
      </c>
      <c r="F8" s="21">
        <v>0.21940000000000001</v>
      </c>
      <c r="G8" s="22">
        <v>2.35</v>
      </c>
      <c r="H8" s="21">
        <v>0.1789</v>
      </c>
      <c r="I8" s="22">
        <v>2.39</v>
      </c>
      <c r="J8" s="23">
        <v>0.39829999999999999</v>
      </c>
      <c r="K8" s="22">
        <v>2.37</v>
      </c>
      <c r="L8" s="23">
        <v>293.47000000000003</v>
      </c>
    </row>
    <row r="9" spans="1:12" x14ac:dyDescent="0.35">
      <c r="A9">
        <v>8</v>
      </c>
      <c r="B9" t="s">
        <v>482</v>
      </c>
      <c r="C9" t="s">
        <v>483</v>
      </c>
      <c r="D9" s="21">
        <v>7.6300000000000007E-2</v>
      </c>
      <c r="E9" s="22">
        <v>5.77</v>
      </c>
      <c r="F9" s="21">
        <v>0.35599999999999998</v>
      </c>
      <c r="G9" s="22">
        <v>11.36</v>
      </c>
      <c r="H9" s="21">
        <v>0.249</v>
      </c>
      <c r="I9" s="22">
        <v>18.420000000000002</v>
      </c>
      <c r="J9" s="23">
        <v>0.60499999999999998</v>
      </c>
      <c r="K9" s="22">
        <v>14.16</v>
      </c>
      <c r="L9" s="23">
        <v>295.86</v>
      </c>
    </row>
    <row r="10" spans="1:12" x14ac:dyDescent="0.35">
      <c r="A10">
        <v>9</v>
      </c>
      <c r="B10" t="s">
        <v>522</v>
      </c>
      <c r="C10" t="s">
        <v>523</v>
      </c>
      <c r="D10" s="21">
        <v>8.5000000000000006E-2</v>
      </c>
      <c r="E10" s="22">
        <v>2.42</v>
      </c>
      <c r="F10" s="21">
        <v>0.2266</v>
      </c>
      <c r="G10" s="22">
        <v>2.58</v>
      </c>
      <c r="H10" s="21">
        <v>0.1837</v>
      </c>
      <c r="I10" s="22">
        <v>2.58</v>
      </c>
      <c r="J10" s="23">
        <v>0.4103</v>
      </c>
      <c r="K10" s="22">
        <v>2.58</v>
      </c>
      <c r="L10" s="23">
        <v>296.93</v>
      </c>
    </row>
    <row r="11" spans="1:12" x14ac:dyDescent="0.35">
      <c r="A11">
        <v>10</v>
      </c>
      <c r="B11" t="s">
        <v>558</v>
      </c>
      <c r="C11" t="s">
        <v>559</v>
      </c>
      <c r="D11" s="21">
        <v>5.6399999999999999E-2</v>
      </c>
      <c r="E11" s="22">
        <v>7.04</v>
      </c>
      <c r="F11" s="21">
        <v>0.22750000000000001</v>
      </c>
      <c r="G11" s="22">
        <v>7.89</v>
      </c>
      <c r="H11" s="21">
        <v>0.18210000000000001</v>
      </c>
      <c r="I11" s="22">
        <v>7.44</v>
      </c>
      <c r="J11" s="23">
        <v>0.40960000000000002</v>
      </c>
      <c r="K11" s="22">
        <v>7.69</v>
      </c>
      <c r="L11" s="23">
        <v>298.68</v>
      </c>
    </row>
    <row r="12" spans="1:12" x14ac:dyDescent="0.35">
      <c r="A12">
        <v>8</v>
      </c>
      <c r="B12" t="s">
        <v>486</v>
      </c>
      <c r="C12" t="s">
        <v>487</v>
      </c>
      <c r="D12" s="21">
        <v>7.3599999999999999E-2</v>
      </c>
      <c r="E12" s="22">
        <v>8.34</v>
      </c>
      <c r="F12" s="21">
        <v>0.23380000000000001</v>
      </c>
      <c r="G12" s="22">
        <v>10.57</v>
      </c>
      <c r="H12" s="21">
        <v>0.1716</v>
      </c>
      <c r="I12" s="22">
        <v>-0.19</v>
      </c>
      <c r="J12" s="23">
        <v>0.40539999999999998</v>
      </c>
      <c r="K12" s="22">
        <v>5.75</v>
      </c>
      <c r="L12" s="23">
        <v>299.39</v>
      </c>
    </row>
    <row r="13" spans="1:12" x14ac:dyDescent="0.35">
      <c r="A13">
        <v>4</v>
      </c>
      <c r="B13" t="s">
        <v>155</v>
      </c>
      <c r="C13" t="s">
        <v>156</v>
      </c>
      <c r="D13" s="21">
        <v>7.5600000000000001E-2</v>
      </c>
      <c r="E13" s="22">
        <v>2.63</v>
      </c>
      <c r="F13" s="21">
        <v>0.21970000000000001</v>
      </c>
      <c r="G13" s="22">
        <v>2.7</v>
      </c>
      <c r="H13" s="21">
        <v>0.1777</v>
      </c>
      <c r="I13" s="22">
        <v>2.71</v>
      </c>
      <c r="J13" s="23">
        <v>0.39739999999999998</v>
      </c>
      <c r="K13" s="22">
        <v>2.71</v>
      </c>
      <c r="L13" s="23">
        <v>302.26</v>
      </c>
    </row>
    <row r="14" spans="1:12" x14ac:dyDescent="0.35">
      <c r="A14">
        <v>7</v>
      </c>
      <c r="B14" t="s">
        <v>340</v>
      </c>
      <c r="C14" t="s">
        <v>341</v>
      </c>
      <c r="D14" s="21">
        <v>9.733E-2</v>
      </c>
      <c r="E14" s="22">
        <v>4.29</v>
      </c>
      <c r="F14" s="21">
        <v>0.43258000000000002</v>
      </c>
      <c r="G14" s="22">
        <v>-3.12</v>
      </c>
      <c r="H14" s="21">
        <v>0.37624999999999997</v>
      </c>
      <c r="I14" s="22">
        <v>-0.21</v>
      </c>
      <c r="J14" s="23">
        <v>0.80882999999999994</v>
      </c>
      <c r="K14" s="22">
        <v>-1.79</v>
      </c>
      <c r="L14" s="23">
        <v>302.86</v>
      </c>
    </row>
    <row r="15" spans="1:12" x14ac:dyDescent="0.35">
      <c r="A15">
        <v>8</v>
      </c>
      <c r="B15" t="s">
        <v>480</v>
      </c>
      <c r="C15" t="s">
        <v>481</v>
      </c>
      <c r="D15" s="21">
        <v>6.7400000000000002E-2</v>
      </c>
      <c r="E15" s="22">
        <v>0.98</v>
      </c>
      <c r="F15" s="21">
        <v>0.39860000000000001</v>
      </c>
      <c r="G15" s="22">
        <v>7.12</v>
      </c>
      <c r="H15" s="21">
        <v>0.28410000000000002</v>
      </c>
      <c r="I15" s="22">
        <v>7.15</v>
      </c>
      <c r="J15" s="23">
        <v>0.68270000000000008</v>
      </c>
      <c r="K15" s="22">
        <v>7.13</v>
      </c>
      <c r="L15" s="23">
        <v>304.16000000000003</v>
      </c>
    </row>
    <row r="16" spans="1:12" x14ac:dyDescent="0.35">
      <c r="A16">
        <v>9</v>
      </c>
      <c r="B16" t="s">
        <v>520</v>
      </c>
      <c r="C16" t="s">
        <v>521</v>
      </c>
      <c r="D16" s="21">
        <v>8.8800000000000004E-2</v>
      </c>
      <c r="E16" s="22">
        <v>2.13</v>
      </c>
      <c r="F16" s="21">
        <v>0.14910000000000001</v>
      </c>
      <c r="G16" s="22">
        <v>2.13</v>
      </c>
      <c r="H16" s="21">
        <v>0.1173</v>
      </c>
      <c r="I16" s="22">
        <v>-0.38</v>
      </c>
      <c r="J16" s="23">
        <v>0.26640000000000003</v>
      </c>
      <c r="K16" s="22">
        <v>1.01</v>
      </c>
      <c r="L16" s="23">
        <v>310.3</v>
      </c>
    </row>
    <row r="17" spans="1:12" x14ac:dyDescent="0.35">
      <c r="A17">
        <v>2</v>
      </c>
      <c r="B17" t="s">
        <v>75</v>
      </c>
      <c r="C17" t="s">
        <v>76</v>
      </c>
      <c r="D17" s="21">
        <v>7.9799999999999996E-2</v>
      </c>
      <c r="E17" s="22">
        <v>1.08</v>
      </c>
      <c r="F17" s="21">
        <v>0.18690000000000001</v>
      </c>
      <c r="G17" s="22">
        <v>2.61</v>
      </c>
      <c r="H17" s="21">
        <v>0.15160000000000001</v>
      </c>
      <c r="I17" s="22">
        <v>2.67</v>
      </c>
      <c r="J17" s="23">
        <v>0.33850000000000002</v>
      </c>
      <c r="K17" s="22">
        <v>2.64</v>
      </c>
      <c r="L17" s="23">
        <v>311.18</v>
      </c>
    </row>
    <row r="18" spans="1:12" x14ac:dyDescent="0.35">
      <c r="A18">
        <v>10</v>
      </c>
      <c r="B18" t="s">
        <v>603</v>
      </c>
      <c r="C18" t="s">
        <v>604</v>
      </c>
      <c r="D18" s="21">
        <v>7.4300000000000005E-2</v>
      </c>
      <c r="E18" s="22">
        <v>4.0199999999999996</v>
      </c>
      <c r="F18" s="21">
        <v>0.318</v>
      </c>
      <c r="G18" s="22">
        <v>15.86</v>
      </c>
      <c r="H18" s="21">
        <v>0.25580000000000003</v>
      </c>
      <c r="I18" s="22">
        <v>16.100000000000001</v>
      </c>
      <c r="J18" s="23">
        <v>0.57380000000000009</v>
      </c>
      <c r="K18" s="22">
        <v>15.96</v>
      </c>
      <c r="L18" s="23">
        <v>312.83999999999997</v>
      </c>
    </row>
    <row r="19" spans="1:12" x14ac:dyDescent="0.35">
      <c r="A19">
        <v>11</v>
      </c>
      <c r="B19" t="s">
        <v>675</v>
      </c>
      <c r="C19" t="s">
        <v>676</v>
      </c>
      <c r="D19" s="21">
        <v>8.2500000000000004E-2</v>
      </c>
      <c r="E19" s="22">
        <v>3.42</v>
      </c>
      <c r="F19" s="21">
        <v>0.21679999999999999</v>
      </c>
      <c r="G19" s="22">
        <v>17.559999999999999</v>
      </c>
      <c r="H19" s="21">
        <v>0.18010000000000001</v>
      </c>
      <c r="I19" s="22">
        <v>13.52</v>
      </c>
      <c r="J19" s="23">
        <v>0.39690000000000003</v>
      </c>
      <c r="K19" s="22">
        <v>15.7</v>
      </c>
      <c r="L19" s="23">
        <v>315.45999999999998</v>
      </c>
    </row>
    <row r="20" spans="1:12" x14ac:dyDescent="0.35">
      <c r="A20">
        <v>10</v>
      </c>
      <c r="B20" t="s">
        <v>576</v>
      </c>
      <c r="C20" s="4" t="s">
        <v>12</v>
      </c>
      <c r="D20" s="21">
        <v>6.4799999999999996E-2</v>
      </c>
      <c r="E20" s="22">
        <v>6.75</v>
      </c>
      <c r="F20" s="21">
        <v>0.18759999999999999</v>
      </c>
      <c r="G20" s="22">
        <v>5.22</v>
      </c>
      <c r="H20" s="21">
        <v>0.15240000000000001</v>
      </c>
      <c r="I20" s="22">
        <v>5.21</v>
      </c>
      <c r="J20" s="23">
        <v>0.33999999999999997</v>
      </c>
      <c r="K20" s="22">
        <v>5.21</v>
      </c>
      <c r="L20" s="57">
        <v>321</v>
      </c>
    </row>
    <row r="21" spans="1:12" x14ac:dyDescent="0.35">
      <c r="A21">
        <v>11</v>
      </c>
      <c r="B21" t="s">
        <v>685</v>
      </c>
      <c r="C21" t="s">
        <v>686</v>
      </c>
      <c r="D21" s="21">
        <v>7.4999999999999997E-2</v>
      </c>
      <c r="E21" s="22">
        <v>1.1499999999999999</v>
      </c>
      <c r="F21" s="21">
        <v>0.2069</v>
      </c>
      <c r="G21" s="22">
        <v>3.39</v>
      </c>
      <c r="H21" s="21">
        <v>0.16889999999999999</v>
      </c>
      <c r="I21" s="22">
        <v>5.3</v>
      </c>
      <c r="J21" s="23">
        <v>0.37580000000000002</v>
      </c>
      <c r="K21" s="22">
        <v>4.24</v>
      </c>
      <c r="L21" s="23">
        <v>322.05</v>
      </c>
    </row>
    <row r="22" spans="1:12" x14ac:dyDescent="0.35">
      <c r="A22">
        <v>2</v>
      </c>
      <c r="B22" t="s">
        <v>65</v>
      </c>
      <c r="C22" t="s">
        <v>66</v>
      </c>
      <c r="D22" s="21">
        <v>0.1021</v>
      </c>
      <c r="E22" s="22">
        <v>9.51</v>
      </c>
      <c r="F22" s="21">
        <v>0.37180000000000002</v>
      </c>
      <c r="G22" s="22">
        <v>7.84</v>
      </c>
      <c r="H22" s="21">
        <v>0.27160000000000001</v>
      </c>
      <c r="I22" s="22">
        <v>4.91</v>
      </c>
      <c r="J22" s="23">
        <v>0.64339999999999997</v>
      </c>
      <c r="K22" s="22">
        <v>6.59</v>
      </c>
      <c r="L22" s="23">
        <v>329.53</v>
      </c>
    </row>
    <row r="23" spans="1:12" x14ac:dyDescent="0.35">
      <c r="A23">
        <v>4</v>
      </c>
      <c r="B23" t="s">
        <v>131</v>
      </c>
      <c r="C23" t="s">
        <v>132</v>
      </c>
      <c r="D23" s="21">
        <v>8.2199999999999995E-2</v>
      </c>
      <c r="E23" s="22">
        <v>3.4</v>
      </c>
      <c r="F23" s="21">
        <v>0.29220000000000002</v>
      </c>
      <c r="G23" s="22">
        <v>7.14</v>
      </c>
      <c r="H23" s="21">
        <v>0.25180000000000002</v>
      </c>
      <c r="I23" s="22">
        <v>7.13</v>
      </c>
      <c r="J23" s="23">
        <v>0.54400000000000004</v>
      </c>
      <c r="K23" s="22">
        <v>7.13</v>
      </c>
      <c r="L23" s="23">
        <v>330.15</v>
      </c>
    </row>
    <row r="24" spans="1:12" x14ac:dyDescent="0.35">
      <c r="A24">
        <v>7</v>
      </c>
      <c r="B24" t="s">
        <v>332</v>
      </c>
      <c r="C24" t="s">
        <v>333</v>
      </c>
      <c r="D24" s="21">
        <v>7.6700000000000004E-2</v>
      </c>
      <c r="E24" s="22">
        <v>1.47</v>
      </c>
      <c r="F24" s="21">
        <v>0.25190000000000001</v>
      </c>
      <c r="G24" s="22">
        <v>1.87</v>
      </c>
      <c r="H24" s="21">
        <v>0.21099999999999999</v>
      </c>
      <c r="I24" s="22">
        <v>1.85</v>
      </c>
      <c r="J24" s="23">
        <v>0.46289999999999998</v>
      </c>
      <c r="K24" s="22">
        <v>1.86</v>
      </c>
      <c r="L24" s="23">
        <v>330.4</v>
      </c>
    </row>
    <row r="25" spans="1:12" x14ac:dyDescent="0.35">
      <c r="A25">
        <v>9</v>
      </c>
      <c r="B25" t="s">
        <v>530</v>
      </c>
      <c r="C25" t="s">
        <v>531</v>
      </c>
      <c r="D25" s="21">
        <v>9.9299999999999999E-2</v>
      </c>
      <c r="E25" s="22">
        <v>0.33</v>
      </c>
      <c r="F25" s="21">
        <v>0.2999</v>
      </c>
      <c r="G25" s="22">
        <v>2.2799999999999998</v>
      </c>
      <c r="H25" s="21">
        <v>0.24260000000000001</v>
      </c>
      <c r="I25" s="22">
        <v>2.2999999999999998</v>
      </c>
      <c r="J25" s="23">
        <v>0.54249999999999998</v>
      </c>
      <c r="K25" s="22">
        <v>2.29</v>
      </c>
      <c r="L25" s="23">
        <v>333.4</v>
      </c>
    </row>
    <row r="26" spans="1:12" x14ac:dyDescent="0.35">
      <c r="A26">
        <v>10</v>
      </c>
      <c r="B26" t="s">
        <v>544</v>
      </c>
      <c r="C26" t="s">
        <v>545</v>
      </c>
      <c r="D26" s="21">
        <v>8.48E-2</v>
      </c>
      <c r="E26" s="22">
        <v>2.5</v>
      </c>
      <c r="F26" s="21">
        <v>0.30819999999999997</v>
      </c>
      <c r="G26" s="22">
        <v>5.09</v>
      </c>
      <c r="H26" s="21">
        <v>0.24049999999999999</v>
      </c>
      <c r="I26" s="22">
        <v>5.0999999999999996</v>
      </c>
      <c r="J26" s="23">
        <v>0.54869999999999997</v>
      </c>
      <c r="K26" s="22">
        <v>5.09</v>
      </c>
      <c r="L26" s="23">
        <v>334.88</v>
      </c>
    </row>
    <row r="27" spans="1:12" x14ac:dyDescent="0.35">
      <c r="A27">
        <v>4</v>
      </c>
      <c r="B27" t="s">
        <v>163</v>
      </c>
      <c r="C27" t="s">
        <v>164</v>
      </c>
      <c r="D27" s="21">
        <v>8.8499999999999995E-2</v>
      </c>
      <c r="E27" s="22">
        <v>3.71</v>
      </c>
      <c r="F27" s="21">
        <v>0.2626</v>
      </c>
      <c r="G27" s="22">
        <v>5.56</v>
      </c>
      <c r="H27" s="21">
        <v>0.1956</v>
      </c>
      <c r="I27" s="22">
        <v>5.57</v>
      </c>
      <c r="J27" s="23">
        <v>0.4582</v>
      </c>
      <c r="K27" s="22">
        <v>5.57</v>
      </c>
      <c r="L27" s="23">
        <v>336.2</v>
      </c>
    </row>
    <row r="28" spans="1:12" x14ac:dyDescent="0.35">
      <c r="A28">
        <v>5</v>
      </c>
      <c r="B28" t="s">
        <v>215</v>
      </c>
      <c r="C28" t="s">
        <v>216</v>
      </c>
      <c r="D28" s="21">
        <v>6.1600000000000002E-2</v>
      </c>
      <c r="E28" s="22">
        <v>4.0999999999999996</v>
      </c>
      <c r="F28" s="21">
        <v>0.1409</v>
      </c>
      <c r="G28" s="22">
        <v>6.22</v>
      </c>
      <c r="H28" s="21">
        <v>0.1217</v>
      </c>
      <c r="I28" s="22">
        <v>6.51</v>
      </c>
      <c r="J28" s="23">
        <v>0.2626</v>
      </c>
      <c r="K28" s="22">
        <v>6.36</v>
      </c>
      <c r="L28" s="23">
        <v>336.67</v>
      </c>
    </row>
    <row r="29" spans="1:12" x14ac:dyDescent="0.35">
      <c r="A29">
        <v>9</v>
      </c>
      <c r="B29" t="s">
        <v>514</v>
      </c>
      <c r="C29" t="s">
        <v>515</v>
      </c>
      <c r="D29" s="21">
        <v>9.7699999999999995E-2</v>
      </c>
      <c r="E29" s="22">
        <v>3.78</v>
      </c>
      <c r="F29" s="21">
        <v>0.2392</v>
      </c>
      <c r="G29" s="22">
        <v>2.96</v>
      </c>
      <c r="H29" s="21">
        <v>0.21379999999999999</v>
      </c>
      <c r="I29" s="22">
        <v>5.79</v>
      </c>
      <c r="J29" s="23">
        <v>0.45299999999999996</v>
      </c>
      <c r="K29" s="22">
        <v>4.28</v>
      </c>
      <c r="L29" s="23">
        <v>338</v>
      </c>
    </row>
    <row r="30" spans="1:12" x14ac:dyDescent="0.35">
      <c r="A30">
        <v>2</v>
      </c>
      <c r="B30" t="s">
        <v>91</v>
      </c>
      <c r="C30" t="s">
        <v>92</v>
      </c>
      <c r="D30" s="21">
        <v>8.9700000000000002E-2</v>
      </c>
      <c r="E30" s="22">
        <v>2.44</v>
      </c>
      <c r="F30" s="21">
        <v>0.2258</v>
      </c>
      <c r="G30" s="22">
        <v>5.83</v>
      </c>
      <c r="H30" s="21">
        <v>0.22009999999999999</v>
      </c>
      <c r="I30" s="22">
        <v>5.85</v>
      </c>
      <c r="J30" s="23">
        <v>0.44589999999999996</v>
      </c>
      <c r="K30" s="22">
        <v>5.84</v>
      </c>
      <c r="L30" s="23">
        <v>338.35</v>
      </c>
    </row>
    <row r="31" spans="1:12" x14ac:dyDescent="0.35">
      <c r="A31">
        <v>9</v>
      </c>
      <c r="B31" t="s">
        <v>516</v>
      </c>
      <c r="C31" t="s">
        <v>517</v>
      </c>
      <c r="D31" s="21">
        <v>8.2199999999999995E-2</v>
      </c>
      <c r="E31" s="22">
        <v>4.0999999999999996</v>
      </c>
      <c r="F31" s="21">
        <v>0.27329999999999999</v>
      </c>
      <c r="G31" s="22">
        <v>3.96</v>
      </c>
      <c r="H31" s="21">
        <v>0.22070000000000001</v>
      </c>
      <c r="I31" s="22">
        <v>3.97</v>
      </c>
      <c r="J31" s="23">
        <v>0.49399999999999999</v>
      </c>
      <c r="K31" s="22">
        <v>3.96</v>
      </c>
      <c r="L31" s="23">
        <v>338.49</v>
      </c>
    </row>
    <row r="32" spans="1:12" x14ac:dyDescent="0.35">
      <c r="A32">
        <v>10</v>
      </c>
      <c r="B32" t="s">
        <v>617</v>
      </c>
      <c r="C32" t="s">
        <v>618</v>
      </c>
      <c r="D32" s="21">
        <v>8.7499999999999994E-2</v>
      </c>
      <c r="E32" s="22">
        <v>16.27</v>
      </c>
      <c r="F32" s="21">
        <v>0.2087</v>
      </c>
      <c r="G32" s="22">
        <v>24.88</v>
      </c>
      <c r="H32" s="21">
        <v>0.1474</v>
      </c>
      <c r="I32" s="22">
        <v>24.86</v>
      </c>
      <c r="J32" s="23">
        <v>0.35609999999999997</v>
      </c>
      <c r="K32" s="22">
        <v>24.87</v>
      </c>
      <c r="L32" s="23">
        <v>339.76</v>
      </c>
    </row>
    <row r="33" spans="1:12" x14ac:dyDescent="0.35">
      <c r="A33">
        <v>11</v>
      </c>
      <c r="B33" t="s">
        <v>653</v>
      </c>
      <c r="C33" t="s">
        <v>654</v>
      </c>
      <c r="D33" s="21">
        <v>8.4019999999999997E-2</v>
      </c>
      <c r="E33" s="22">
        <v>4.71</v>
      </c>
      <c r="F33" s="21">
        <v>0.21518999999999999</v>
      </c>
      <c r="G33" s="22">
        <v>5.62</v>
      </c>
      <c r="H33" s="21">
        <v>0.16203000000000001</v>
      </c>
      <c r="I33" s="22">
        <v>-4.7300000000000004</v>
      </c>
      <c r="J33" s="23">
        <v>0.37722</v>
      </c>
      <c r="K33" s="22">
        <v>0.91</v>
      </c>
      <c r="L33" s="23">
        <v>340.03</v>
      </c>
    </row>
    <row r="34" spans="1:12" x14ac:dyDescent="0.35">
      <c r="A34">
        <v>6</v>
      </c>
      <c r="B34" t="s">
        <v>286</v>
      </c>
      <c r="C34" t="s">
        <v>287</v>
      </c>
      <c r="D34" s="21">
        <v>6.4000000000000001E-2</v>
      </c>
      <c r="E34" s="22">
        <v>2.81</v>
      </c>
      <c r="F34" s="21">
        <v>0.19309999999999999</v>
      </c>
      <c r="G34" s="22">
        <v>7.47</v>
      </c>
      <c r="H34" s="21">
        <v>0.13930000000000001</v>
      </c>
      <c r="I34" s="22">
        <v>3.59</v>
      </c>
      <c r="J34" s="23">
        <v>0.33240000000000003</v>
      </c>
      <c r="K34" s="22">
        <v>5.81</v>
      </c>
      <c r="L34" s="23">
        <v>340.64</v>
      </c>
    </row>
    <row r="35" spans="1:12" x14ac:dyDescent="0.35">
      <c r="A35">
        <v>10</v>
      </c>
      <c r="B35" t="s">
        <v>631</v>
      </c>
      <c r="C35" t="s">
        <v>632</v>
      </c>
      <c r="D35" s="21">
        <v>7.9600000000000004E-2</v>
      </c>
      <c r="E35" s="22">
        <v>7.13</v>
      </c>
      <c r="F35" s="21">
        <v>0.23119999999999999</v>
      </c>
      <c r="G35" s="22">
        <v>14.94</v>
      </c>
      <c r="H35" s="21">
        <v>0.18540000000000001</v>
      </c>
      <c r="I35" s="22">
        <v>16.510000000000002</v>
      </c>
      <c r="J35" s="23">
        <v>0.41659999999999997</v>
      </c>
      <c r="K35" s="22">
        <v>15.64</v>
      </c>
      <c r="L35" s="23">
        <v>342.51</v>
      </c>
    </row>
    <row r="36" spans="1:12" x14ac:dyDescent="0.35">
      <c r="A36">
        <v>8</v>
      </c>
      <c r="B36" t="s">
        <v>424</v>
      </c>
      <c r="C36" t="s">
        <v>425</v>
      </c>
      <c r="D36" s="21">
        <v>8.4500000000000006E-2</v>
      </c>
      <c r="E36" s="22">
        <v>-0.09</v>
      </c>
      <c r="F36" s="21">
        <v>0.30690000000000001</v>
      </c>
      <c r="G36" s="22">
        <v>2.5299999999999998</v>
      </c>
      <c r="H36" s="21">
        <v>0.253</v>
      </c>
      <c r="I36" s="22">
        <v>-0.22</v>
      </c>
      <c r="J36" s="23">
        <v>0.55990000000000006</v>
      </c>
      <c r="K36" s="22">
        <v>1.27</v>
      </c>
      <c r="L36" s="23">
        <v>343.58</v>
      </c>
    </row>
    <row r="37" spans="1:12" x14ac:dyDescent="0.35">
      <c r="A37">
        <v>10</v>
      </c>
      <c r="B37" t="s">
        <v>619</v>
      </c>
      <c r="C37" t="s">
        <v>620</v>
      </c>
      <c r="D37" s="21">
        <v>7.4800000000000005E-2</v>
      </c>
      <c r="E37" s="22">
        <v>2.36</v>
      </c>
      <c r="F37" s="21">
        <v>0.14599999999999999</v>
      </c>
      <c r="G37" s="22">
        <v>-1.04</v>
      </c>
      <c r="H37" s="21">
        <v>0.12180000000000001</v>
      </c>
      <c r="I37" s="22">
        <v>0.22</v>
      </c>
      <c r="J37" s="23">
        <v>0.26779999999999998</v>
      </c>
      <c r="K37" s="22">
        <v>-0.47</v>
      </c>
      <c r="L37" s="23">
        <v>346.66</v>
      </c>
    </row>
    <row r="38" spans="1:12" x14ac:dyDescent="0.35">
      <c r="A38">
        <v>2</v>
      </c>
      <c r="B38" t="s">
        <v>63</v>
      </c>
      <c r="C38" t="s">
        <v>64</v>
      </c>
      <c r="D38" s="21">
        <v>8.5000000000000006E-2</v>
      </c>
      <c r="E38" s="22">
        <v>2.25</v>
      </c>
      <c r="F38" s="21">
        <v>0.29049999999999998</v>
      </c>
      <c r="G38" s="22">
        <v>9.83</v>
      </c>
      <c r="H38" s="21">
        <v>0.21840000000000001</v>
      </c>
      <c r="I38" s="22">
        <v>9.81</v>
      </c>
      <c r="J38" s="23">
        <v>0.50890000000000002</v>
      </c>
      <c r="K38" s="22">
        <v>9.82</v>
      </c>
      <c r="L38" s="23">
        <v>349.73</v>
      </c>
    </row>
    <row r="39" spans="1:12" x14ac:dyDescent="0.35">
      <c r="A39">
        <v>5</v>
      </c>
      <c r="B39" t="s">
        <v>262</v>
      </c>
      <c r="C39" t="s">
        <v>263</v>
      </c>
      <c r="D39" s="21">
        <v>9.8699999999999996E-2</v>
      </c>
      <c r="E39" s="22">
        <v>4.28</v>
      </c>
      <c r="F39" s="21">
        <v>0.27229999999999999</v>
      </c>
      <c r="G39" s="22">
        <v>4.58</v>
      </c>
      <c r="H39" s="21">
        <v>0.21540000000000001</v>
      </c>
      <c r="I39" s="22">
        <v>4.5599999999999996</v>
      </c>
      <c r="J39" s="23">
        <v>0.48770000000000002</v>
      </c>
      <c r="K39" s="22">
        <v>4.57</v>
      </c>
      <c r="L39" s="23">
        <v>352</v>
      </c>
    </row>
    <row r="40" spans="1:12" x14ac:dyDescent="0.35">
      <c r="A40">
        <v>2</v>
      </c>
      <c r="B40" t="s">
        <v>87</v>
      </c>
      <c r="C40" t="s">
        <v>88</v>
      </c>
      <c r="D40" s="21">
        <v>6.4519999999999994E-2</v>
      </c>
      <c r="E40" s="22">
        <v>5.56</v>
      </c>
      <c r="F40" s="21">
        <v>0.21074999999999999</v>
      </c>
      <c r="G40" s="22">
        <v>2.1</v>
      </c>
      <c r="H40" s="21">
        <v>0.20574999999999999</v>
      </c>
      <c r="I40" s="22">
        <v>5.0999999999999996</v>
      </c>
      <c r="J40" s="23">
        <v>0.41649999999999998</v>
      </c>
      <c r="K40" s="22">
        <v>3.56</v>
      </c>
      <c r="L40" s="23">
        <v>352.67</v>
      </c>
    </row>
    <row r="41" spans="1:12" x14ac:dyDescent="0.35">
      <c r="A41">
        <v>8</v>
      </c>
      <c r="B41" t="s">
        <v>420</v>
      </c>
      <c r="C41" t="s">
        <v>421</v>
      </c>
      <c r="D41" s="21">
        <v>8.09E-2</v>
      </c>
      <c r="E41" s="22">
        <v>15.13</v>
      </c>
      <c r="F41" s="21">
        <v>0.30969999999999998</v>
      </c>
      <c r="G41" s="22">
        <v>16.05</v>
      </c>
      <c r="H41" s="21">
        <v>0.25130000000000002</v>
      </c>
      <c r="I41" s="22">
        <v>15.54</v>
      </c>
      <c r="J41" s="23">
        <v>0.56099999999999994</v>
      </c>
      <c r="K41" s="22">
        <v>15.82</v>
      </c>
      <c r="L41" s="23">
        <v>353.69</v>
      </c>
    </row>
    <row r="42" spans="1:12" x14ac:dyDescent="0.35">
      <c r="A42">
        <v>8</v>
      </c>
      <c r="B42" t="s">
        <v>508</v>
      </c>
      <c r="C42" t="s">
        <v>509</v>
      </c>
      <c r="D42" s="21">
        <v>8.5699999999999998E-2</v>
      </c>
      <c r="E42" s="22">
        <v>6.78</v>
      </c>
      <c r="F42" s="21">
        <v>0.34639999999999999</v>
      </c>
      <c r="G42" s="22">
        <v>12.65</v>
      </c>
      <c r="H42" s="21">
        <v>0.26590000000000003</v>
      </c>
      <c r="I42" s="22">
        <v>5.84</v>
      </c>
      <c r="J42" s="23">
        <v>0.61230000000000007</v>
      </c>
      <c r="K42" s="22">
        <v>9.59</v>
      </c>
      <c r="L42" s="23">
        <v>356.01</v>
      </c>
    </row>
    <row r="43" spans="1:12" x14ac:dyDescent="0.35">
      <c r="A43">
        <v>8</v>
      </c>
      <c r="B43" t="s">
        <v>438</v>
      </c>
      <c r="C43" t="s">
        <v>439</v>
      </c>
      <c r="D43" s="21">
        <v>8.1140000000000004E-2</v>
      </c>
      <c r="E43" s="22">
        <v>4.08</v>
      </c>
      <c r="F43" s="21">
        <v>0.268673</v>
      </c>
      <c r="G43" s="22">
        <v>-1.2</v>
      </c>
      <c r="H43" s="21">
        <v>0.23834</v>
      </c>
      <c r="I43" s="22">
        <v>5.03</v>
      </c>
      <c r="J43" s="23">
        <v>0.50701299999999994</v>
      </c>
      <c r="K43" s="22">
        <v>1.63</v>
      </c>
      <c r="L43" s="23">
        <v>357.14</v>
      </c>
    </row>
    <row r="44" spans="1:12" x14ac:dyDescent="0.35">
      <c r="A44">
        <v>5</v>
      </c>
      <c r="B44" t="s">
        <v>175</v>
      </c>
      <c r="C44" t="s">
        <v>176</v>
      </c>
      <c r="D44" s="21">
        <v>7.6799999999999993E-2</v>
      </c>
      <c r="E44" s="22">
        <v>3.24</v>
      </c>
      <c r="F44" s="21">
        <v>0.2422</v>
      </c>
      <c r="G44" s="22">
        <v>4.63</v>
      </c>
      <c r="H44" s="21">
        <v>0.20030000000000001</v>
      </c>
      <c r="I44" s="22">
        <v>4.6100000000000003</v>
      </c>
      <c r="J44" s="23">
        <v>0.4425</v>
      </c>
      <c r="K44" s="22">
        <v>4.62</v>
      </c>
      <c r="L44" s="23">
        <v>357.47</v>
      </c>
    </row>
    <row r="45" spans="1:12" x14ac:dyDescent="0.35">
      <c r="A45">
        <v>6</v>
      </c>
      <c r="B45" t="s">
        <v>294</v>
      </c>
      <c r="C45" t="s">
        <v>295</v>
      </c>
      <c r="D45" s="21">
        <v>0.08</v>
      </c>
      <c r="E45" s="22">
        <v>14.44</v>
      </c>
      <c r="F45" s="21">
        <v>0.40720000000000001</v>
      </c>
      <c r="G45" s="22">
        <v>7.72</v>
      </c>
      <c r="H45" s="21">
        <v>0.32700000000000001</v>
      </c>
      <c r="I45" s="22">
        <v>8.58</v>
      </c>
      <c r="J45" s="23">
        <v>0.73419999999999996</v>
      </c>
      <c r="K45" s="22">
        <v>8.1</v>
      </c>
      <c r="L45" s="23">
        <v>357.52</v>
      </c>
    </row>
    <row r="46" spans="1:12" x14ac:dyDescent="0.35">
      <c r="A46">
        <v>4</v>
      </c>
      <c r="B46" t="s">
        <v>151</v>
      </c>
      <c r="C46" t="s">
        <v>152</v>
      </c>
      <c r="D46" s="21">
        <v>8.0799999999999997E-2</v>
      </c>
      <c r="E46" s="22">
        <v>3.74</v>
      </c>
      <c r="F46" s="21">
        <v>0.25840000000000002</v>
      </c>
      <c r="G46" s="22">
        <v>3.18</v>
      </c>
      <c r="H46" s="21">
        <v>0.20669999999999999</v>
      </c>
      <c r="I46" s="22">
        <v>3.14</v>
      </c>
      <c r="J46" s="23">
        <v>0.46510000000000001</v>
      </c>
      <c r="K46" s="22">
        <v>3.16</v>
      </c>
      <c r="L46" s="23">
        <v>358.39</v>
      </c>
    </row>
    <row r="47" spans="1:12" x14ac:dyDescent="0.35">
      <c r="A47">
        <v>10</v>
      </c>
      <c r="B47" t="s">
        <v>552</v>
      </c>
      <c r="C47" t="s">
        <v>553</v>
      </c>
      <c r="D47" s="21">
        <v>7.22E-2</v>
      </c>
      <c r="E47" s="22">
        <v>4.47</v>
      </c>
      <c r="F47" s="21">
        <v>0.18870000000000001</v>
      </c>
      <c r="G47" s="22">
        <v>6.33</v>
      </c>
      <c r="H47" s="21">
        <v>0.17019999999999999</v>
      </c>
      <c r="I47" s="22">
        <v>6.34</v>
      </c>
      <c r="J47" s="23">
        <v>0.3589</v>
      </c>
      <c r="K47" s="22">
        <v>6.34</v>
      </c>
      <c r="L47" s="23">
        <v>358.5</v>
      </c>
    </row>
    <row r="48" spans="1:12" x14ac:dyDescent="0.35">
      <c r="A48">
        <v>6</v>
      </c>
      <c r="B48" t="s">
        <v>298</v>
      </c>
      <c r="C48" t="s">
        <v>299</v>
      </c>
      <c r="D48" s="21">
        <v>6.1800000000000001E-2</v>
      </c>
      <c r="E48" s="22">
        <v>1.69</v>
      </c>
      <c r="F48" s="21">
        <v>0.17469999999999999</v>
      </c>
      <c r="G48" s="22">
        <v>4.5</v>
      </c>
      <c r="H48" s="21">
        <v>0.157</v>
      </c>
      <c r="I48" s="22">
        <v>4.51</v>
      </c>
      <c r="J48" s="23">
        <v>0.33169999999999999</v>
      </c>
      <c r="K48" s="22">
        <v>4.5</v>
      </c>
      <c r="L48" s="23">
        <v>358.99</v>
      </c>
    </row>
    <row r="49" spans="1:12" x14ac:dyDescent="0.35">
      <c r="A49">
        <v>7</v>
      </c>
      <c r="B49" t="s">
        <v>406</v>
      </c>
      <c r="C49" t="s">
        <v>407</v>
      </c>
      <c r="D49" s="21">
        <v>7.8200000000000006E-2</v>
      </c>
      <c r="E49" s="22">
        <v>4.0199999999999996</v>
      </c>
      <c r="F49" s="21">
        <v>0.32269999999999999</v>
      </c>
      <c r="G49" s="22">
        <v>4.1399999999999997</v>
      </c>
      <c r="H49" s="21">
        <v>0.24329999999999999</v>
      </c>
      <c r="I49" s="22">
        <v>5.35</v>
      </c>
      <c r="J49" s="23">
        <v>0.56599999999999995</v>
      </c>
      <c r="K49" s="22">
        <v>4.66</v>
      </c>
      <c r="L49" s="23">
        <v>360.01</v>
      </c>
    </row>
    <row r="50" spans="1:12" x14ac:dyDescent="0.35">
      <c r="A50">
        <v>11</v>
      </c>
      <c r="B50" t="s">
        <v>673</v>
      </c>
      <c r="C50" t="s">
        <v>674</v>
      </c>
      <c r="D50" s="21">
        <v>9.01E-2</v>
      </c>
      <c r="E50" s="22">
        <v>6.39</v>
      </c>
      <c r="F50" s="21">
        <v>0.1731</v>
      </c>
      <c r="G50" s="22">
        <v>17.59</v>
      </c>
      <c r="H50" s="21">
        <v>0.1623</v>
      </c>
      <c r="I50" s="22">
        <v>10.26</v>
      </c>
      <c r="J50" s="23">
        <v>0.33540000000000003</v>
      </c>
      <c r="K50" s="22">
        <v>13.92</v>
      </c>
      <c r="L50" s="23">
        <v>362.14</v>
      </c>
    </row>
    <row r="51" spans="1:12" x14ac:dyDescent="0.35">
      <c r="A51">
        <v>8</v>
      </c>
      <c r="B51" t="s">
        <v>476</v>
      </c>
      <c r="C51" t="s">
        <v>477</v>
      </c>
      <c r="D51" s="21">
        <v>9.06E-2</v>
      </c>
      <c r="E51" s="22">
        <v>1.64</v>
      </c>
      <c r="F51" s="21">
        <v>0.496</v>
      </c>
      <c r="G51" s="22">
        <v>6.49</v>
      </c>
      <c r="H51" s="21">
        <v>0</v>
      </c>
      <c r="I51" s="22" t="s">
        <v>227</v>
      </c>
      <c r="J51" s="23">
        <v>0.496</v>
      </c>
      <c r="K51" s="22">
        <v>6.49</v>
      </c>
      <c r="L51" s="23">
        <v>362.52</v>
      </c>
    </row>
    <row r="52" spans="1:12" x14ac:dyDescent="0.35">
      <c r="A52">
        <v>8</v>
      </c>
      <c r="B52" t="s">
        <v>478</v>
      </c>
      <c r="C52" t="s">
        <v>479</v>
      </c>
      <c r="D52" s="21">
        <v>7.6999999999999999E-2</v>
      </c>
      <c r="E52" s="22">
        <v>10.62</v>
      </c>
      <c r="F52" s="21">
        <v>0.65210000000000001</v>
      </c>
      <c r="G52" s="22">
        <v>16.29</v>
      </c>
      <c r="H52" s="21">
        <v>0</v>
      </c>
      <c r="I52" s="22" t="s">
        <v>227</v>
      </c>
      <c r="J52" s="23">
        <v>0.65210000000000001</v>
      </c>
      <c r="K52" s="22">
        <v>16.29</v>
      </c>
      <c r="L52" s="23">
        <v>363.28</v>
      </c>
    </row>
    <row r="53" spans="1:12" x14ac:dyDescent="0.35">
      <c r="A53">
        <v>7</v>
      </c>
      <c r="B53" t="s">
        <v>344</v>
      </c>
      <c r="C53" t="s">
        <v>345</v>
      </c>
      <c r="D53" s="21">
        <v>7.8299999999999995E-2</v>
      </c>
      <c r="E53" s="22">
        <v>14.83</v>
      </c>
      <c r="F53" s="21">
        <v>0.38700000000000001</v>
      </c>
      <c r="G53" s="22">
        <v>15.38</v>
      </c>
      <c r="H53" s="21">
        <v>0.27889999999999998</v>
      </c>
      <c r="I53" s="22">
        <v>14.58</v>
      </c>
      <c r="J53" s="23">
        <v>0.66589999999999994</v>
      </c>
      <c r="K53" s="22">
        <v>15.04</v>
      </c>
      <c r="L53" s="23">
        <v>364.21</v>
      </c>
    </row>
    <row r="54" spans="1:12" x14ac:dyDescent="0.35">
      <c r="A54">
        <v>9</v>
      </c>
      <c r="B54" t="s">
        <v>532</v>
      </c>
      <c r="C54" t="s">
        <v>533</v>
      </c>
      <c r="D54" s="21">
        <v>7.6899999999999996E-2</v>
      </c>
      <c r="E54" s="22">
        <v>5.75</v>
      </c>
      <c r="F54" s="21">
        <v>0.1767</v>
      </c>
      <c r="G54" s="22">
        <v>16.27</v>
      </c>
      <c r="H54" s="21">
        <v>0.1336</v>
      </c>
      <c r="I54" s="22">
        <v>12.85</v>
      </c>
      <c r="J54" s="23">
        <v>0.31030000000000002</v>
      </c>
      <c r="K54" s="22">
        <v>14.77</v>
      </c>
      <c r="L54" s="23">
        <v>364.38</v>
      </c>
    </row>
    <row r="55" spans="1:12" x14ac:dyDescent="0.35">
      <c r="A55">
        <v>5</v>
      </c>
      <c r="B55" t="s">
        <v>167</v>
      </c>
      <c r="C55" t="s">
        <v>168</v>
      </c>
      <c r="D55" s="21">
        <v>9.5200000000000007E-2</v>
      </c>
      <c r="E55" s="22">
        <v>2.2400000000000002</v>
      </c>
      <c r="F55" s="21">
        <v>0.2044</v>
      </c>
      <c r="G55" s="22">
        <v>2.39</v>
      </c>
      <c r="H55" s="21">
        <v>0.1527</v>
      </c>
      <c r="I55" s="22">
        <v>2.38</v>
      </c>
      <c r="J55" s="23">
        <v>0.35709999999999997</v>
      </c>
      <c r="K55" s="22">
        <v>2.38</v>
      </c>
      <c r="L55" s="23">
        <v>364.46</v>
      </c>
    </row>
    <row r="56" spans="1:12" x14ac:dyDescent="0.35">
      <c r="A56">
        <v>2</v>
      </c>
      <c r="B56" t="s">
        <v>89</v>
      </c>
      <c r="C56" t="s">
        <v>90</v>
      </c>
      <c r="D56" s="21">
        <v>0.1168</v>
      </c>
      <c r="E56" s="22">
        <v>4.4000000000000004</v>
      </c>
      <c r="F56" s="21">
        <v>0.246</v>
      </c>
      <c r="G56" s="22">
        <v>3.39</v>
      </c>
      <c r="H56" s="21">
        <v>0.16839999999999999</v>
      </c>
      <c r="I56" s="22">
        <v>0.56999999999999995</v>
      </c>
      <c r="J56" s="23">
        <v>0.41439999999999999</v>
      </c>
      <c r="K56" s="22">
        <v>2.23</v>
      </c>
      <c r="L56" s="23">
        <v>364.64</v>
      </c>
    </row>
    <row r="57" spans="1:12" x14ac:dyDescent="0.35">
      <c r="A57">
        <v>2</v>
      </c>
      <c r="B57" t="s">
        <v>69</v>
      </c>
      <c r="C57" t="s">
        <v>70</v>
      </c>
      <c r="D57" s="21">
        <v>0.10721</v>
      </c>
      <c r="E57" s="22">
        <v>2.5499999999999998</v>
      </c>
      <c r="F57" s="21">
        <v>0.48401</v>
      </c>
      <c r="G57" s="22">
        <v>3.29</v>
      </c>
      <c r="H57" s="21">
        <v>0.38806000000000002</v>
      </c>
      <c r="I57" s="22">
        <v>3.52</v>
      </c>
      <c r="J57" s="23">
        <v>0.87207000000000001</v>
      </c>
      <c r="K57" s="22">
        <v>3.4</v>
      </c>
      <c r="L57" s="23">
        <v>367.09</v>
      </c>
    </row>
    <row r="58" spans="1:12" x14ac:dyDescent="0.35">
      <c r="A58">
        <v>10</v>
      </c>
      <c r="B58" t="s">
        <v>572</v>
      </c>
      <c r="C58" t="s">
        <v>573</v>
      </c>
      <c r="D58" s="21">
        <v>8.4199999999999997E-2</v>
      </c>
      <c r="E58" s="22">
        <v>7.87</v>
      </c>
      <c r="F58" s="21">
        <v>0.18079999999999999</v>
      </c>
      <c r="G58" s="22">
        <v>10.09</v>
      </c>
      <c r="H58" s="21">
        <v>0.15029999999999999</v>
      </c>
      <c r="I58" s="22">
        <v>8.68</v>
      </c>
      <c r="J58" s="23">
        <v>0.33109999999999995</v>
      </c>
      <c r="K58" s="22">
        <v>9.4499999999999993</v>
      </c>
      <c r="L58" s="23">
        <v>368.37</v>
      </c>
    </row>
    <row r="59" spans="1:12" x14ac:dyDescent="0.35">
      <c r="A59">
        <v>9</v>
      </c>
      <c r="B59" t="s">
        <v>510</v>
      </c>
      <c r="C59" t="s">
        <v>511</v>
      </c>
      <c r="D59" s="21">
        <v>9.9000000000000005E-2</v>
      </c>
      <c r="E59" s="22">
        <v>0.31</v>
      </c>
      <c r="F59" s="21">
        <v>0.30620000000000003</v>
      </c>
      <c r="G59" s="22">
        <v>9.64</v>
      </c>
      <c r="H59" s="21">
        <v>0.27150000000000002</v>
      </c>
      <c r="I59" s="22">
        <v>10.38</v>
      </c>
      <c r="J59" s="23">
        <v>0.5777000000000001</v>
      </c>
      <c r="K59" s="22">
        <v>9.98</v>
      </c>
      <c r="L59" s="23">
        <v>370.03</v>
      </c>
    </row>
    <row r="60" spans="1:12" x14ac:dyDescent="0.35">
      <c r="A60">
        <v>5</v>
      </c>
      <c r="B60" t="s">
        <v>238</v>
      </c>
      <c r="C60" t="s">
        <v>239</v>
      </c>
      <c r="D60" s="21">
        <v>6.0999999999999999E-2</v>
      </c>
      <c r="E60" s="22">
        <v>3.97</v>
      </c>
      <c r="F60" s="21">
        <v>0.20100000000000001</v>
      </c>
      <c r="G60" s="22">
        <v>3.92</v>
      </c>
      <c r="H60" s="21">
        <v>0.16089999999999999</v>
      </c>
      <c r="I60" s="22">
        <v>4.25</v>
      </c>
      <c r="J60" s="23">
        <v>0.3619</v>
      </c>
      <c r="K60" s="22">
        <v>4.07</v>
      </c>
      <c r="L60" s="23">
        <v>370.87</v>
      </c>
    </row>
    <row r="61" spans="1:12" x14ac:dyDescent="0.35">
      <c r="A61">
        <v>9</v>
      </c>
      <c r="B61" t="s">
        <v>528</v>
      </c>
      <c r="C61" t="s">
        <v>529</v>
      </c>
      <c r="D61" s="21">
        <v>0.1242</v>
      </c>
      <c r="E61" s="22">
        <v>3.18</v>
      </c>
      <c r="F61" s="21">
        <v>0.33989999999999998</v>
      </c>
      <c r="G61" s="22">
        <v>2.54</v>
      </c>
      <c r="H61" s="21">
        <v>0.27279999999999999</v>
      </c>
      <c r="I61" s="22">
        <v>2.5099999999999998</v>
      </c>
      <c r="J61" s="23">
        <v>0.61270000000000002</v>
      </c>
      <c r="K61" s="22">
        <v>2.52</v>
      </c>
      <c r="L61" s="23">
        <v>372.01</v>
      </c>
    </row>
    <row r="62" spans="1:12" x14ac:dyDescent="0.35">
      <c r="A62">
        <v>7</v>
      </c>
      <c r="B62" t="s">
        <v>366</v>
      </c>
      <c r="C62" t="s">
        <v>367</v>
      </c>
      <c r="D62" s="21">
        <v>8.8099999999999998E-2</v>
      </c>
      <c r="E62" s="22">
        <v>1.48</v>
      </c>
      <c r="F62" s="21">
        <v>0.19009999999999999</v>
      </c>
      <c r="G62" s="22">
        <v>2.4900000000000002</v>
      </c>
      <c r="H62" s="21">
        <v>0.1431</v>
      </c>
      <c r="I62" s="22">
        <v>2.81</v>
      </c>
      <c r="J62" s="23">
        <v>0.3332</v>
      </c>
      <c r="K62" s="22">
        <v>2.63</v>
      </c>
      <c r="L62" s="23">
        <v>374.37</v>
      </c>
    </row>
    <row r="63" spans="1:12" x14ac:dyDescent="0.35">
      <c r="A63">
        <v>4</v>
      </c>
      <c r="B63" t="s">
        <v>147</v>
      </c>
      <c r="C63" t="s">
        <v>148</v>
      </c>
      <c r="D63" s="21">
        <v>7.6999999999999999E-2</v>
      </c>
      <c r="E63" s="22">
        <v>3.74</v>
      </c>
      <c r="F63" s="21">
        <v>0.21379999999999999</v>
      </c>
      <c r="G63" s="22">
        <v>3.66</v>
      </c>
      <c r="H63" s="21">
        <v>0.152</v>
      </c>
      <c r="I63" s="22">
        <v>2.61</v>
      </c>
      <c r="J63" s="23">
        <v>0.36580000000000001</v>
      </c>
      <c r="K63" s="22">
        <v>3.22</v>
      </c>
      <c r="L63" s="23">
        <v>375.47</v>
      </c>
    </row>
    <row r="64" spans="1:12" x14ac:dyDescent="0.35">
      <c r="A64">
        <v>8</v>
      </c>
      <c r="B64" t="s">
        <v>430</v>
      </c>
      <c r="C64" t="s">
        <v>431</v>
      </c>
      <c r="D64" s="21">
        <v>8.9200000000000002E-2</v>
      </c>
      <c r="E64" s="22">
        <v>3.28</v>
      </c>
      <c r="F64" s="21">
        <v>0.40039999999999998</v>
      </c>
      <c r="G64" s="22">
        <v>5.3</v>
      </c>
      <c r="H64" s="21">
        <v>0.3211</v>
      </c>
      <c r="I64" s="22">
        <v>5.87</v>
      </c>
      <c r="J64" s="23">
        <v>0.72150000000000003</v>
      </c>
      <c r="K64" s="22">
        <v>5.55</v>
      </c>
      <c r="L64" s="23">
        <v>377.48</v>
      </c>
    </row>
    <row r="65" spans="1:12" x14ac:dyDescent="0.35">
      <c r="A65">
        <v>5</v>
      </c>
      <c r="B65" t="s">
        <v>191</v>
      </c>
      <c r="C65" t="s">
        <v>192</v>
      </c>
      <c r="D65" s="21">
        <v>9.4700000000000006E-2</v>
      </c>
      <c r="E65" s="22">
        <v>2.7</v>
      </c>
      <c r="F65" s="21">
        <v>0.30230000000000001</v>
      </c>
      <c r="G65" s="22">
        <v>5.57</v>
      </c>
      <c r="H65" s="21">
        <v>0.26869999999999999</v>
      </c>
      <c r="I65" s="22">
        <v>3.84</v>
      </c>
      <c r="J65" s="23">
        <v>0.57099999999999995</v>
      </c>
      <c r="K65" s="22">
        <v>4.75</v>
      </c>
      <c r="L65" s="23">
        <v>378.78</v>
      </c>
    </row>
    <row r="66" spans="1:12" x14ac:dyDescent="0.35">
      <c r="A66">
        <v>10</v>
      </c>
      <c r="B66" t="s">
        <v>538</v>
      </c>
      <c r="C66" t="s">
        <v>539</v>
      </c>
      <c r="D66" s="21">
        <v>8.2699999999999996E-2</v>
      </c>
      <c r="E66" s="22">
        <v>2.6</v>
      </c>
      <c r="F66" s="21">
        <v>0.18690000000000001</v>
      </c>
      <c r="G66" s="22">
        <v>5.4</v>
      </c>
      <c r="H66" s="21">
        <v>0.14760000000000001</v>
      </c>
      <c r="I66" s="22">
        <v>5.29</v>
      </c>
      <c r="J66" s="23">
        <v>0.33450000000000002</v>
      </c>
      <c r="K66" s="22">
        <v>5.35</v>
      </c>
      <c r="L66" s="23">
        <v>379.12</v>
      </c>
    </row>
    <row r="67" spans="1:12" x14ac:dyDescent="0.35">
      <c r="A67">
        <v>7</v>
      </c>
      <c r="B67" t="s">
        <v>386</v>
      </c>
      <c r="C67" t="s">
        <v>387</v>
      </c>
      <c r="D67" s="21">
        <v>7.9799999999999996E-2</v>
      </c>
      <c r="E67" s="22">
        <v>3.74</v>
      </c>
      <c r="F67" s="21">
        <v>0.22109999999999999</v>
      </c>
      <c r="G67" s="22">
        <v>4.71</v>
      </c>
      <c r="H67" s="21">
        <v>0.20250000000000001</v>
      </c>
      <c r="I67" s="22">
        <v>2.93</v>
      </c>
      <c r="J67" s="23">
        <v>0.42359999999999998</v>
      </c>
      <c r="K67" s="22">
        <v>3.85</v>
      </c>
      <c r="L67" s="23">
        <v>380.1</v>
      </c>
    </row>
    <row r="68" spans="1:12" x14ac:dyDescent="0.35">
      <c r="A68">
        <v>2</v>
      </c>
      <c r="B68" t="s">
        <v>79</v>
      </c>
      <c r="C68" t="s">
        <v>80</v>
      </c>
      <c r="D68" s="21">
        <v>0.107</v>
      </c>
      <c r="E68" s="22">
        <v>3.65</v>
      </c>
      <c r="F68" s="21">
        <v>0.35039999999999999</v>
      </c>
      <c r="G68" s="22">
        <v>-6.21</v>
      </c>
      <c r="H68" s="21">
        <v>0.28060000000000002</v>
      </c>
      <c r="I68" s="22">
        <v>-6.22</v>
      </c>
      <c r="J68" s="23">
        <v>0.63100000000000001</v>
      </c>
      <c r="K68" s="22">
        <v>-6.22</v>
      </c>
      <c r="L68" s="23">
        <v>381.65</v>
      </c>
    </row>
    <row r="69" spans="1:12" x14ac:dyDescent="0.35">
      <c r="A69">
        <v>8</v>
      </c>
      <c r="B69" t="s">
        <v>444</v>
      </c>
      <c r="C69" t="s">
        <v>445</v>
      </c>
      <c r="D69" s="21">
        <v>8.5199999999999998E-2</v>
      </c>
      <c r="E69" s="22">
        <v>2.2200000000000002</v>
      </c>
      <c r="F69" s="21">
        <v>0.28539999999999999</v>
      </c>
      <c r="G69" s="22">
        <v>2.11</v>
      </c>
      <c r="H69" s="21">
        <v>0.2261</v>
      </c>
      <c r="I69" s="22">
        <v>2.09</v>
      </c>
      <c r="J69" s="23">
        <v>0.51149999999999995</v>
      </c>
      <c r="K69" s="22">
        <v>2.1</v>
      </c>
      <c r="L69" s="23">
        <v>382.38</v>
      </c>
    </row>
    <row r="70" spans="1:12" x14ac:dyDescent="0.35">
      <c r="A70">
        <v>11</v>
      </c>
      <c r="B70" t="s">
        <v>657</v>
      </c>
      <c r="C70" t="s">
        <v>658</v>
      </c>
      <c r="D70" s="21">
        <v>0.10333000000000001</v>
      </c>
      <c r="E70" s="22">
        <v>3.11</v>
      </c>
      <c r="F70" s="21">
        <v>0.24102000000000001</v>
      </c>
      <c r="G70" s="22">
        <v>4.2300000000000004</v>
      </c>
      <c r="H70" s="21">
        <v>0.19266</v>
      </c>
      <c r="I70" s="22">
        <v>4.2300000000000004</v>
      </c>
      <c r="J70" s="23">
        <v>0.43368000000000001</v>
      </c>
      <c r="K70" s="22">
        <v>4.2300000000000004</v>
      </c>
      <c r="L70" s="23">
        <v>383.81</v>
      </c>
    </row>
    <row r="71" spans="1:12" x14ac:dyDescent="0.35">
      <c r="A71">
        <v>9</v>
      </c>
      <c r="B71" t="s">
        <v>518</v>
      </c>
      <c r="C71" t="s">
        <v>519</v>
      </c>
      <c r="D71" s="21">
        <v>0.1031</v>
      </c>
      <c r="E71" s="22">
        <v>3.3</v>
      </c>
      <c r="F71" s="21">
        <v>0.38</v>
      </c>
      <c r="G71" s="22">
        <v>3.4</v>
      </c>
      <c r="H71" s="21">
        <v>0.30549999999999999</v>
      </c>
      <c r="I71" s="22">
        <v>3.42</v>
      </c>
      <c r="J71" s="23">
        <v>0.6855</v>
      </c>
      <c r="K71" s="22">
        <v>3.41</v>
      </c>
      <c r="L71" s="23">
        <v>383.96</v>
      </c>
    </row>
    <row r="72" spans="1:12" x14ac:dyDescent="0.35">
      <c r="A72">
        <v>8</v>
      </c>
      <c r="B72" t="s">
        <v>462</v>
      </c>
      <c r="C72" t="s">
        <v>463</v>
      </c>
      <c r="D72" s="21">
        <v>7.7799999999999994E-2</v>
      </c>
      <c r="E72" s="22">
        <v>2.0299999999999998</v>
      </c>
      <c r="F72" s="21">
        <v>0.1928</v>
      </c>
      <c r="G72" s="22">
        <v>2.09</v>
      </c>
      <c r="H72" s="21">
        <v>0.16039999999999999</v>
      </c>
      <c r="I72" s="22">
        <v>2.08</v>
      </c>
      <c r="J72" s="23">
        <v>0.35319999999999996</v>
      </c>
      <c r="K72" s="22">
        <v>2.08</v>
      </c>
      <c r="L72" s="23">
        <v>383.98</v>
      </c>
    </row>
    <row r="73" spans="1:12" x14ac:dyDescent="0.35">
      <c r="A73">
        <v>9</v>
      </c>
      <c r="B73" t="s">
        <v>534</v>
      </c>
      <c r="C73" t="s">
        <v>535</v>
      </c>
      <c r="D73" s="21">
        <v>0.1212</v>
      </c>
      <c r="E73" s="22">
        <v>3.93</v>
      </c>
      <c r="F73" s="21">
        <v>0.4239</v>
      </c>
      <c r="G73" s="22">
        <v>-1.29</v>
      </c>
      <c r="H73" s="21">
        <v>0.34029999999999999</v>
      </c>
      <c r="I73" s="22">
        <v>-0.25</v>
      </c>
      <c r="J73" s="23">
        <v>0.76419999999999999</v>
      </c>
      <c r="K73" s="22">
        <v>-0.83</v>
      </c>
      <c r="L73" s="23">
        <v>384.82</v>
      </c>
    </row>
    <row r="74" spans="1:12" x14ac:dyDescent="0.35">
      <c r="A74">
        <v>10</v>
      </c>
      <c r="B74" t="s">
        <v>583</v>
      </c>
      <c r="C74" t="s">
        <v>584</v>
      </c>
      <c r="D74" s="21">
        <v>8.6699999999999999E-2</v>
      </c>
      <c r="E74" s="22">
        <v>9.98</v>
      </c>
      <c r="F74" s="21">
        <v>0.25209999999999999</v>
      </c>
      <c r="G74" s="22">
        <v>9.59</v>
      </c>
      <c r="H74" s="21">
        <v>0.2253</v>
      </c>
      <c r="I74" s="22">
        <v>9.6300000000000008</v>
      </c>
      <c r="J74" s="23">
        <v>0.47739999999999999</v>
      </c>
      <c r="K74" s="22">
        <v>9.61</v>
      </c>
      <c r="L74" s="23">
        <v>387.09</v>
      </c>
    </row>
    <row r="75" spans="1:12" x14ac:dyDescent="0.35">
      <c r="A75">
        <v>8</v>
      </c>
      <c r="B75" t="s">
        <v>454</v>
      </c>
      <c r="C75" t="s">
        <v>455</v>
      </c>
      <c r="D75" s="21">
        <v>7.0790000000000006E-2</v>
      </c>
      <c r="E75" s="22">
        <v>7.53</v>
      </c>
      <c r="F75" s="21">
        <v>0.48075000000000001</v>
      </c>
      <c r="G75" s="22">
        <v>5.73</v>
      </c>
      <c r="H75" s="21">
        <v>0</v>
      </c>
      <c r="I75" s="22" t="s">
        <v>227</v>
      </c>
      <c r="J75" s="23">
        <v>0.48075000000000001</v>
      </c>
      <c r="K75" s="22">
        <v>5.73</v>
      </c>
      <c r="L75" s="23">
        <v>388.12</v>
      </c>
    </row>
    <row r="76" spans="1:12" x14ac:dyDescent="0.35">
      <c r="A76">
        <v>8</v>
      </c>
      <c r="B76" t="s">
        <v>466</v>
      </c>
      <c r="C76" t="s">
        <v>467</v>
      </c>
      <c r="D76" s="21">
        <v>0.10760599999999999</v>
      </c>
      <c r="E76" s="22">
        <v>5.77</v>
      </c>
      <c r="F76" s="21">
        <v>0.35278900000000002</v>
      </c>
      <c r="G76" s="22">
        <v>6.44</v>
      </c>
      <c r="H76" s="21">
        <v>0.28127099999999999</v>
      </c>
      <c r="I76" s="22">
        <v>8.52</v>
      </c>
      <c r="J76" s="23">
        <v>0.63406000000000007</v>
      </c>
      <c r="K76" s="22">
        <v>7.35</v>
      </c>
      <c r="L76" s="23">
        <v>388.31</v>
      </c>
    </row>
    <row r="77" spans="1:12" x14ac:dyDescent="0.35">
      <c r="A77">
        <v>10</v>
      </c>
      <c r="B77" t="s">
        <v>546</v>
      </c>
      <c r="C77" t="s">
        <v>547</v>
      </c>
      <c r="D77" s="21">
        <v>7.3800000000000004E-2</v>
      </c>
      <c r="E77" s="22">
        <v>3.87</v>
      </c>
      <c r="F77" s="21">
        <v>0.1968</v>
      </c>
      <c r="G77" s="22">
        <v>4.4800000000000004</v>
      </c>
      <c r="H77" s="21">
        <v>0.15740000000000001</v>
      </c>
      <c r="I77" s="22">
        <v>4.47</v>
      </c>
      <c r="J77" s="23">
        <v>0.35420000000000001</v>
      </c>
      <c r="K77" s="22">
        <v>4.4800000000000004</v>
      </c>
      <c r="L77" s="23">
        <v>388.37</v>
      </c>
    </row>
    <row r="78" spans="1:12" x14ac:dyDescent="0.35">
      <c r="A78">
        <v>10</v>
      </c>
      <c r="B78" t="s">
        <v>568</v>
      </c>
      <c r="C78" t="s">
        <v>569</v>
      </c>
      <c r="D78" s="21">
        <v>7.1300000000000002E-2</v>
      </c>
      <c r="E78" s="22">
        <v>12.88</v>
      </c>
      <c r="F78" s="21">
        <v>0.20660000000000001</v>
      </c>
      <c r="G78" s="22">
        <v>19.87</v>
      </c>
      <c r="H78" s="21">
        <v>0.1613</v>
      </c>
      <c r="I78" s="22">
        <v>17.38</v>
      </c>
      <c r="J78" s="23">
        <v>0.3679</v>
      </c>
      <c r="K78" s="22">
        <v>18.760000000000002</v>
      </c>
      <c r="L78" s="23">
        <v>389</v>
      </c>
    </row>
    <row r="79" spans="1:12" x14ac:dyDescent="0.35">
      <c r="A79">
        <v>10</v>
      </c>
      <c r="B79" t="s">
        <v>641</v>
      </c>
      <c r="C79" t="s">
        <v>642</v>
      </c>
      <c r="D79" s="21">
        <v>8.7499999999999994E-2</v>
      </c>
      <c r="E79" s="22">
        <v>3.2</v>
      </c>
      <c r="F79" s="21">
        <v>0.2243</v>
      </c>
      <c r="G79" s="22">
        <v>-5.85</v>
      </c>
      <c r="H79" s="21">
        <v>0.158</v>
      </c>
      <c r="I79" s="22">
        <v>-5.38</v>
      </c>
      <c r="J79" s="23">
        <v>0.38229999999999997</v>
      </c>
      <c r="K79" s="22">
        <v>-5.66</v>
      </c>
      <c r="L79" s="23">
        <v>390.07</v>
      </c>
    </row>
    <row r="80" spans="1:12" x14ac:dyDescent="0.35">
      <c r="A80">
        <v>3</v>
      </c>
      <c r="B80" t="s">
        <v>101</v>
      </c>
      <c r="C80" t="s">
        <v>102</v>
      </c>
      <c r="D80" s="21">
        <v>8.3799999999999999E-2</v>
      </c>
      <c r="E80" s="22">
        <v>0.48</v>
      </c>
      <c r="F80" s="21">
        <v>0.19550000000000001</v>
      </c>
      <c r="G80" s="22">
        <v>-0.42</v>
      </c>
      <c r="H80" s="21">
        <v>0.15759999999999999</v>
      </c>
      <c r="I80" s="22">
        <v>-2</v>
      </c>
      <c r="J80" s="23">
        <v>0.35309999999999997</v>
      </c>
      <c r="K80" s="22">
        <v>-1.1299999999999999</v>
      </c>
      <c r="L80" s="23">
        <v>390.14</v>
      </c>
    </row>
    <row r="81" spans="1:12" x14ac:dyDescent="0.35">
      <c r="A81">
        <v>7</v>
      </c>
      <c r="B81" t="s">
        <v>364</v>
      </c>
      <c r="C81" t="s">
        <v>365</v>
      </c>
      <c r="D81" s="21">
        <v>6.4100000000000004E-2</v>
      </c>
      <c r="E81" s="22">
        <v>6.21</v>
      </c>
      <c r="F81" s="21">
        <v>0.3034</v>
      </c>
      <c r="G81" s="22">
        <v>10.050000000000001</v>
      </c>
      <c r="H81" s="21">
        <v>0.2026</v>
      </c>
      <c r="I81" s="22">
        <v>10</v>
      </c>
      <c r="J81" s="23">
        <v>0.50600000000000001</v>
      </c>
      <c r="K81" s="22">
        <v>10.029999999999999</v>
      </c>
      <c r="L81" s="23">
        <v>390.6</v>
      </c>
    </row>
    <row r="82" spans="1:12" x14ac:dyDescent="0.35">
      <c r="A82">
        <v>7</v>
      </c>
      <c r="B82" t="s">
        <v>356</v>
      </c>
      <c r="C82" t="s">
        <v>357</v>
      </c>
      <c r="D82" s="21">
        <v>6.8430000000000005E-2</v>
      </c>
      <c r="E82" s="22">
        <v>1.61</v>
      </c>
      <c r="F82" s="21">
        <v>0.29896</v>
      </c>
      <c r="G82" s="22">
        <v>2.94</v>
      </c>
      <c r="H82" s="21">
        <v>0.26130999999999999</v>
      </c>
      <c r="I82" s="22">
        <v>1.79</v>
      </c>
      <c r="J82" s="23">
        <v>0.56027000000000005</v>
      </c>
      <c r="K82" s="22">
        <v>2.4</v>
      </c>
      <c r="L82" s="23">
        <v>390.62</v>
      </c>
    </row>
    <row r="83" spans="1:12" x14ac:dyDescent="0.35">
      <c r="A83">
        <v>5</v>
      </c>
      <c r="B83" t="s">
        <v>236</v>
      </c>
      <c r="C83" t="s">
        <v>237</v>
      </c>
      <c r="D83" s="21">
        <v>8.0199999999999994E-2</v>
      </c>
      <c r="E83" s="22">
        <v>6.35</v>
      </c>
      <c r="F83" s="21">
        <v>0.16600000000000001</v>
      </c>
      <c r="G83" s="22">
        <v>15.45</v>
      </c>
      <c r="H83" s="21">
        <v>0.13420000000000001</v>
      </c>
      <c r="I83" s="22">
        <v>15.37</v>
      </c>
      <c r="J83" s="23">
        <v>0.30020000000000002</v>
      </c>
      <c r="K83" s="22">
        <v>15.42</v>
      </c>
      <c r="L83" s="23">
        <v>390.68</v>
      </c>
    </row>
    <row r="84" spans="1:12" x14ac:dyDescent="0.35">
      <c r="A84">
        <v>3</v>
      </c>
      <c r="B84" t="s">
        <v>93</v>
      </c>
      <c r="C84" t="s">
        <v>94</v>
      </c>
      <c r="D84" s="21">
        <v>9.2700000000000005E-2</v>
      </c>
      <c r="E84" s="22">
        <v>5.85</v>
      </c>
      <c r="F84" s="21">
        <v>0.21679999999999999</v>
      </c>
      <c r="G84" s="22">
        <v>0.76</v>
      </c>
      <c r="H84" s="21">
        <v>0.1021</v>
      </c>
      <c r="I84" s="22">
        <v>5.04</v>
      </c>
      <c r="J84" s="23">
        <v>0.31889999999999996</v>
      </c>
      <c r="K84" s="22">
        <v>2.09</v>
      </c>
      <c r="L84" s="23">
        <v>391.1</v>
      </c>
    </row>
    <row r="85" spans="1:12" x14ac:dyDescent="0.35">
      <c r="A85">
        <v>10</v>
      </c>
      <c r="B85" t="s">
        <v>599</v>
      </c>
      <c r="C85" t="s">
        <v>600</v>
      </c>
      <c r="D85" s="21">
        <v>7.714E-2</v>
      </c>
      <c r="E85" s="22">
        <v>12.87</v>
      </c>
      <c r="F85" s="21">
        <v>0.27035999999999999</v>
      </c>
      <c r="G85" s="22">
        <v>12.38</v>
      </c>
      <c r="H85" s="21">
        <v>0.21545</v>
      </c>
      <c r="I85" s="22">
        <v>12.66</v>
      </c>
      <c r="J85" s="23">
        <v>0.48580999999999996</v>
      </c>
      <c r="K85" s="22">
        <v>12.51</v>
      </c>
      <c r="L85" s="23">
        <v>391.49</v>
      </c>
    </row>
    <row r="86" spans="1:12" x14ac:dyDescent="0.35">
      <c r="A86">
        <v>6</v>
      </c>
      <c r="B86" t="s">
        <v>302</v>
      </c>
      <c r="C86" t="s">
        <v>303</v>
      </c>
      <c r="D86" s="21">
        <v>6.6699999999999995E-2</v>
      </c>
      <c r="E86" s="22">
        <v>-7.36</v>
      </c>
      <c r="F86" s="21">
        <v>0.22770000000000001</v>
      </c>
      <c r="G86" s="22">
        <v>-3.82</v>
      </c>
      <c r="H86" s="21">
        <v>0.1799</v>
      </c>
      <c r="I86" s="22">
        <v>-3.67</v>
      </c>
      <c r="J86" s="23">
        <v>0.40760000000000002</v>
      </c>
      <c r="K86" s="22">
        <v>-3.76</v>
      </c>
      <c r="L86" s="23">
        <v>391.71</v>
      </c>
    </row>
    <row r="87" spans="1:12" x14ac:dyDescent="0.35">
      <c r="A87">
        <v>8</v>
      </c>
      <c r="B87" t="s">
        <v>500</v>
      </c>
      <c r="C87" t="s">
        <v>501</v>
      </c>
      <c r="D87" s="21">
        <v>7.4099999999999999E-2</v>
      </c>
      <c r="E87" s="22">
        <v>3.69</v>
      </c>
      <c r="F87" s="21">
        <v>0.26179999999999998</v>
      </c>
      <c r="G87" s="22">
        <v>8.33</v>
      </c>
      <c r="H87" s="21">
        <v>0.19719999999999999</v>
      </c>
      <c r="I87" s="22">
        <v>8.33</v>
      </c>
      <c r="J87" s="23">
        <v>0.45899999999999996</v>
      </c>
      <c r="K87" s="22">
        <v>8.33</v>
      </c>
      <c r="L87" s="23">
        <v>391.93</v>
      </c>
    </row>
    <row r="88" spans="1:12" x14ac:dyDescent="0.35">
      <c r="A88">
        <v>11</v>
      </c>
      <c r="B88" t="s">
        <v>655</v>
      </c>
      <c r="C88" t="s">
        <v>656</v>
      </c>
      <c r="D88" s="21">
        <v>0.14149999999999999</v>
      </c>
      <c r="E88" s="22">
        <v>3.65</v>
      </c>
      <c r="F88" s="21">
        <v>0.33439999999999998</v>
      </c>
      <c r="G88" s="22">
        <v>7.45</v>
      </c>
      <c r="H88" s="21">
        <v>0.2928</v>
      </c>
      <c r="I88" s="22">
        <v>9.66</v>
      </c>
      <c r="J88" s="23">
        <v>0.62719999999999998</v>
      </c>
      <c r="K88" s="22">
        <v>8.4700000000000006</v>
      </c>
      <c r="L88" s="23">
        <v>392.21</v>
      </c>
    </row>
    <row r="89" spans="1:12" x14ac:dyDescent="0.35">
      <c r="A89">
        <v>7</v>
      </c>
      <c r="B89" t="s">
        <v>342</v>
      </c>
      <c r="C89" t="s">
        <v>343</v>
      </c>
      <c r="D89" s="21">
        <v>6.7000000000000004E-2</v>
      </c>
      <c r="E89" s="22">
        <v>10.18</v>
      </c>
      <c r="F89" s="21">
        <v>0.2752</v>
      </c>
      <c r="G89" s="22">
        <v>9.8000000000000007</v>
      </c>
      <c r="H89" s="21">
        <v>0.26150000000000001</v>
      </c>
      <c r="I89" s="22">
        <v>9.81</v>
      </c>
      <c r="J89" s="23">
        <v>0.53669999999999995</v>
      </c>
      <c r="K89" s="22">
        <v>9.8000000000000007</v>
      </c>
      <c r="L89" s="23">
        <v>393.28</v>
      </c>
    </row>
    <row r="90" spans="1:12" x14ac:dyDescent="0.35">
      <c r="A90">
        <v>3</v>
      </c>
      <c r="B90" t="s">
        <v>115</v>
      </c>
      <c r="C90" t="s">
        <v>116</v>
      </c>
      <c r="D90" s="21">
        <v>8.1699999999999995E-2</v>
      </c>
      <c r="E90" s="22">
        <v>3.19</v>
      </c>
      <c r="F90" s="21">
        <v>0.1797</v>
      </c>
      <c r="G90" s="22">
        <v>5.73</v>
      </c>
      <c r="H90" s="21">
        <v>0.1129</v>
      </c>
      <c r="I90" s="22">
        <v>5.86</v>
      </c>
      <c r="J90" s="23">
        <v>0.29259999999999997</v>
      </c>
      <c r="K90" s="22">
        <v>5.78</v>
      </c>
      <c r="L90" s="23">
        <v>394.05</v>
      </c>
    </row>
    <row r="91" spans="1:12" x14ac:dyDescent="0.35">
      <c r="A91">
        <v>8</v>
      </c>
      <c r="B91" t="s">
        <v>426</v>
      </c>
      <c r="C91" t="s">
        <v>427</v>
      </c>
      <c r="D91" s="21">
        <v>9.0219999999999995E-2</v>
      </c>
      <c r="E91" s="22">
        <v>3.34</v>
      </c>
      <c r="F91" s="21">
        <v>0.14061999999999999</v>
      </c>
      <c r="G91" s="22">
        <v>7.34</v>
      </c>
      <c r="H91" s="21">
        <v>0.10174999999999999</v>
      </c>
      <c r="I91" s="22">
        <v>10</v>
      </c>
      <c r="J91" s="23">
        <v>0.24236999999999997</v>
      </c>
      <c r="K91" s="22">
        <v>8.44</v>
      </c>
      <c r="L91" s="23">
        <v>394.39</v>
      </c>
    </row>
    <row r="92" spans="1:12" x14ac:dyDescent="0.35">
      <c r="A92">
        <v>11</v>
      </c>
      <c r="B92" t="s">
        <v>707</v>
      </c>
      <c r="C92" t="s">
        <v>708</v>
      </c>
      <c r="D92" s="21">
        <v>9.4700000000000006E-2</v>
      </c>
      <c r="E92" s="22">
        <v>2.46</v>
      </c>
      <c r="F92" s="21">
        <v>0.2492</v>
      </c>
      <c r="G92" s="22">
        <v>0.15</v>
      </c>
      <c r="H92" s="21">
        <v>0.14630000000000001</v>
      </c>
      <c r="I92" s="22">
        <v>2.66</v>
      </c>
      <c r="J92" s="23">
        <v>0.39550000000000002</v>
      </c>
      <c r="K92" s="22">
        <v>1.06</v>
      </c>
      <c r="L92" s="23">
        <v>394.53</v>
      </c>
    </row>
    <row r="93" spans="1:12" x14ac:dyDescent="0.35">
      <c r="A93">
        <v>10</v>
      </c>
      <c r="B93" t="s">
        <v>621</v>
      </c>
      <c r="C93" t="s">
        <v>622</v>
      </c>
      <c r="D93" s="21">
        <v>7.6300000000000007E-2</v>
      </c>
      <c r="E93" s="22">
        <v>4.96</v>
      </c>
      <c r="F93" s="21">
        <v>0.34899999999999998</v>
      </c>
      <c r="G93" s="22">
        <v>4.75</v>
      </c>
      <c r="H93" s="21">
        <v>0.27950000000000003</v>
      </c>
      <c r="I93" s="22">
        <v>4.7300000000000004</v>
      </c>
      <c r="J93" s="23">
        <v>0.62850000000000006</v>
      </c>
      <c r="K93" s="22">
        <v>4.74</v>
      </c>
      <c r="L93" s="23">
        <v>395.67</v>
      </c>
    </row>
    <row r="94" spans="1:12" x14ac:dyDescent="0.35">
      <c r="A94">
        <v>8</v>
      </c>
      <c r="B94" t="s">
        <v>414</v>
      </c>
      <c r="C94" t="s">
        <v>415</v>
      </c>
      <c r="D94" s="21">
        <v>8.5599999999999996E-2</v>
      </c>
      <c r="E94" s="22">
        <v>17.940000000000001</v>
      </c>
      <c r="F94" s="21">
        <v>0.28949999999999998</v>
      </c>
      <c r="G94" s="22">
        <v>42.04</v>
      </c>
      <c r="H94" s="21">
        <v>0.2215</v>
      </c>
      <c r="I94" s="22">
        <v>27.47</v>
      </c>
      <c r="J94" s="23">
        <v>0.51100000000000001</v>
      </c>
      <c r="K94" s="22">
        <v>35.340000000000003</v>
      </c>
      <c r="L94" s="23">
        <v>399.3</v>
      </c>
    </row>
    <row r="95" spans="1:12" x14ac:dyDescent="0.35">
      <c r="A95">
        <v>2</v>
      </c>
      <c r="B95" t="s">
        <v>81</v>
      </c>
      <c r="C95" t="s">
        <v>82</v>
      </c>
      <c r="D95" s="21">
        <v>0.10680000000000001</v>
      </c>
      <c r="E95" s="22">
        <v>2.73</v>
      </c>
      <c r="F95" s="21">
        <v>0.32819999999999999</v>
      </c>
      <c r="G95" s="22">
        <v>3.86</v>
      </c>
      <c r="H95" s="21">
        <v>0.2626</v>
      </c>
      <c r="I95" s="22">
        <v>3.89</v>
      </c>
      <c r="J95" s="23">
        <v>0.59079999999999999</v>
      </c>
      <c r="K95" s="22">
        <v>3.88</v>
      </c>
      <c r="L95" s="23">
        <v>399.62</v>
      </c>
    </row>
    <row r="96" spans="1:12" x14ac:dyDescent="0.35">
      <c r="A96">
        <v>5</v>
      </c>
      <c r="B96" t="s">
        <v>256</v>
      </c>
      <c r="C96" t="s">
        <v>257</v>
      </c>
      <c r="D96" s="21">
        <v>8.14E-2</v>
      </c>
      <c r="E96" s="22">
        <v>11.8</v>
      </c>
      <c r="F96" s="21">
        <v>0.30509999999999998</v>
      </c>
      <c r="G96" s="22">
        <v>14.78</v>
      </c>
      <c r="H96" s="21">
        <v>0.30599999999999999</v>
      </c>
      <c r="I96" s="22">
        <v>16.89</v>
      </c>
      <c r="J96" s="23">
        <v>0.61109999999999998</v>
      </c>
      <c r="K96" s="22">
        <v>15.83</v>
      </c>
      <c r="L96" s="23">
        <v>400.75</v>
      </c>
    </row>
    <row r="97" spans="1:12" x14ac:dyDescent="0.35">
      <c r="A97">
        <v>7</v>
      </c>
      <c r="B97" t="s">
        <v>398</v>
      </c>
      <c r="C97" t="s">
        <v>399</v>
      </c>
      <c r="D97" s="21">
        <v>7.9100000000000004E-2</v>
      </c>
      <c r="E97" s="22">
        <v>5.62</v>
      </c>
      <c r="F97" s="21">
        <v>0.3165</v>
      </c>
      <c r="G97" s="22">
        <v>3.78</v>
      </c>
      <c r="H97" s="21">
        <v>0.25430000000000003</v>
      </c>
      <c r="I97" s="22">
        <v>3.79</v>
      </c>
      <c r="J97" s="23">
        <v>0.57079999999999997</v>
      </c>
      <c r="K97" s="22">
        <v>3.78</v>
      </c>
      <c r="L97" s="23">
        <v>401.7</v>
      </c>
    </row>
    <row r="98" spans="1:12" x14ac:dyDescent="0.35">
      <c r="A98">
        <v>10</v>
      </c>
      <c r="B98" t="s">
        <v>629</v>
      </c>
      <c r="C98" t="s">
        <v>630</v>
      </c>
      <c r="D98" s="21">
        <v>9.8299999999999998E-2</v>
      </c>
      <c r="E98" s="22">
        <v>10.56</v>
      </c>
      <c r="F98" s="21">
        <v>0.2316</v>
      </c>
      <c r="G98" s="22">
        <v>33.369999999999997</v>
      </c>
      <c r="H98" s="21">
        <v>0.1822</v>
      </c>
      <c r="I98" s="22">
        <v>9.49</v>
      </c>
      <c r="J98" s="23">
        <v>0.4138</v>
      </c>
      <c r="K98" s="22">
        <v>21.69</v>
      </c>
      <c r="L98" s="23">
        <v>402.31</v>
      </c>
    </row>
    <row r="99" spans="1:12" x14ac:dyDescent="0.35">
      <c r="A99">
        <v>10</v>
      </c>
      <c r="B99" t="s">
        <v>611</v>
      </c>
      <c r="C99" t="s">
        <v>612</v>
      </c>
      <c r="D99" s="21">
        <v>8.8599999999999998E-2</v>
      </c>
      <c r="E99" s="22">
        <v>11.88</v>
      </c>
      <c r="F99" s="21">
        <v>0.2472</v>
      </c>
      <c r="G99" s="22">
        <v>21.88</v>
      </c>
      <c r="H99" s="21">
        <v>0.22370000000000001</v>
      </c>
      <c r="I99" s="22">
        <v>18.260000000000002</v>
      </c>
      <c r="J99" s="23">
        <v>0.47089999999999999</v>
      </c>
      <c r="K99" s="22">
        <v>20.13</v>
      </c>
      <c r="L99" s="23">
        <v>403.15</v>
      </c>
    </row>
    <row r="100" spans="1:12" x14ac:dyDescent="0.35">
      <c r="A100">
        <v>7</v>
      </c>
      <c r="B100" t="s">
        <v>328</v>
      </c>
      <c r="C100" t="s">
        <v>329</v>
      </c>
      <c r="D100" s="21">
        <v>5.7700000000000001E-2</v>
      </c>
      <c r="E100" s="22">
        <v>31.2</v>
      </c>
      <c r="F100" s="21">
        <v>0.24360000000000001</v>
      </c>
      <c r="G100" s="22">
        <v>33.39</v>
      </c>
      <c r="H100" s="21">
        <v>0.18090000000000001</v>
      </c>
      <c r="I100" s="22">
        <v>36.56</v>
      </c>
      <c r="J100" s="23">
        <v>0.42449999999999999</v>
      </c>
      <c r="K100" s="22">
        <v>34.729999999999997</v>
      </c>
      <c r="L100" s="23">
        <v>403.69</v>
      </c>
    </row>
    <row r="101" spans="1:12" x14ac:dyDescent="0.35">
      <c r="A101">
        <v>7</v>
      </c>
      <c r="B101" t="s">
        <v>408</v>
      </c>
      <c r="C101" t="s">
        <v>409</v>
      </c>
      <c r="D101" s="21">
        <v>6.7000000000000004E-2</v>
      </c>
      <c r="E101" s="22">
        <v>4.18</v>
      </c>
      <c r="F101" s="21">
        <v>0.26179999999999998</v>
      </c>
      <c r="G101" s="22">
        <v>3.27</v>
      </c>
      <c r="H101" s="21">
        <v>0.14699999999999999</v>
      </c>
      <c r="I101" s="22">
        <v>3.28</v>
      </c>
      <c r="J101" s="23">
        <v>0.40879999999999994</v>
      </c>
      <c r="K101" s="22">
        <v>3.28</v>
      </c>
      <c r="L101" s="23">
        <v>404.15</v>
      </c>
    </row>
    <row r="102" spans="1:12" x14ac:dyDescent="0.35">
      <c r="A102">
        <v>6</v>
      </c>
      <c r="B102" t="s">
        <v>310</v>
      </c>
      <c r="C102" t="s">
        <v>311</v>
      </c>
      <c r="D102" s="21">
        <v>8.5599999999999996E-2</v>
      </c>
      <c r="E102" s="22">
        <v>12.86</v>
      </c>
      <c r="F102" s="21">
        <v>0.29670000000000002</v>
      </c>
      <c r="G102" s="22">
        <v>16.78</v>
      </c>
      <c r="H102" s="21">
        <v>0.23719999999999999</v>
      </c>
      <c r="I102" s="22">
        <v>16.79</v>
      </c>
      <c r="J102" s="23">
        <v>0.53390000000000004</v>
      </c>
      <c r="K102" s="22">
        <v>16.78</v>
      </c>
      <c r="L102" s="23">
        <v>406.7</v>
      </c>
    </row>
    <row r="103" spans="1:12" x14ac:dyDescent="0.35">
      <c r="A103">
        <v>11</v>
      </c>
      <c r="B103" t="s">
        <v>695</v>
      </c>
      <c r="C103" t="s">
        <v>696</v>
      </c>
      <c r="D103" s="21">
        <v>0.11509999999999999</v>
      </c>
      <c r="E103" s="22">
        <v>2.68</v>
      </c>
      <c r="F103" s="21">
        <v>0.36509999999999998</v>
      </c>
      <c r="G103" s="22">
        <v>7.09</v>
      </c>
      <c r="H103" s="21">
        <v>0.31819999999999998</v>
      </c>
      <c r="I103" s="22">
        <v>10.130000000000001</v>
      </c>
      <c r="J103" s="23">
        <v>0.68330000000000002</v>
      </c>
      <c r="K103" s="22">
        <v>8.49</v>
      </c>
      <c r="L103" s="23">
        <v>407.44</v>
      </c>
    </row>
    <row r="104" spans="1:12" x14ac:dyDescent="0.35">
      <c r="A104">
        <v>7</v>
      </c>
      <c r="B104" t="s">
        <v>338</v>
      </c>
      <c r="C104" t="s">
        <v>339</v>
      </c>
      <c r="D104" s="21">
        <v>7.1989999999999998E-2</v>
      </c>
      <c r="E104" s="22">
        <v>7.79</v>
      </c>
      <c r="F104" s="21">
        <v>0.47225</v>
      </c>
      <c r="G104" s="22">
        <v>7.07</v>
      </c>
      <c r="H104" s="21">
        <v>0</v>
      </c>
      <c r="I104" s="22" t="s">
        <v>227</v>
      </c>
      <c r="J104" s="23">
        <v>0.47225</v>
      </c>
      <c r="K104" s="22">
        <v>7.07</v>
      </c>
      <c r="L104" s="23">
        <v>408.89</v>
      </c>
    </row>
    <row r="105" spans="1:12" x14ac:dyDescent="0.35">
      <c r="A105">
        <v>10</v>
      </c>
      <c r="B105" t="s">
        <v>566</v>
      </c>
      <c r="C105" t="s">
        <v>567</v>
      </c>
      <c r="D105" s="21">
        <v>8.7800000000000003E-2</v>
      </c>
      <c r="E105" s="22">
        <v>4.57</v>
      </c>
      <c r="F105" s="21">
        <v>0.18210000000000001</v>
      </c>
      <c r="G105" s="22">
        <v>4.42</v>
      </c>
      <c r="H105" s="21">
        <v>0.14949999999999999</v>
      </c>
      <c r="I105" s="22">
        <v>5.43</v>
      </c>
      <c r="J105" s="23">
        <v>0.33160000000000001</v>
      </c>
      <c r="K105" s="22">
        <v>4.87</v>
      </c>
      <c r="L105" s="23">
        <v>409.69</v>
      </c>
    </row>
    <row r="106" spans="1:12" x14ac:dyDescent="0.35">
      <c r="A106">
        <v>11</v>
      </c>
      <c r="B106" t="s">
        <v>661</v>
      </c>
      <c r="C106" t="s">
        <v>662</v>
      </c>
      <c r="D106" s="21">
        <v>9.3100000000000002E-2</v>
      </c>
      <c r="E106" s="22">
        <v>2.54</v>
      </c>
      <c r="F106" s="21">
        <v>0.17849999999999999</v>
      </c>
      <c r="G106" s="22">
        <v>1.91</v>
      </c>
      <c r="H106" s="21">
        <v>0.12280000000000001</v>
      </c>
      <c r="I106" s="22">
        <v>-2.15</v>
      </c>
      <c r="J106" s="23">
        <v>0.30130000000000001</v>
      </c>
      <c r="K106" s="22">
        <v>0.21</v>
      </c>
      <c r="L106" s="23">
        <v>410.15</v>
      </c>
    </row>
    <row r="107" spans="1:12" x14ac:dyDescent="0.35">
      <c r="A107">
        <v>8</v>
      </c>
      <c r="B107" t="s">
        <v>428</v>
      </c>
      <c r="C107" t="s">
        <v>429</v>
      </c>
      <c r="D107" s="21">
        <v>8.7480000000000002E-2</v>
      </c>
      <c r="E107" s="22">
        <v>-1.94</v>
      </c>
      <c r="F107" s="21">
        <v>0.38979999999999998</v>
      </c>
      <c r="G107" s="22">
        <v>15.04</v>
      </c>
      <c r="H107" s="21">
        <v>0.29380000000000001</v>
      </c>
      <c r="I107" s="22">
        <v>7.59</v>
      </c>
      <c r="J107" s="23">
        <v>0.68359999999999999</v>
      </c>
      <c r="K107" s="22">
        <v>11.72</v>
      </c>
      <c r="L107" s="23">
        <v>410.67</v>
      </c>
    </row>
    <row r="108" spans="1:12" x14ac:dyDescent="0.35">
      <c r="A108">
        <v>8</v>
      </c>
      <c r="B108" t="s">
        <v>496</v>
      </c>
      <c r="C108" t="s">
        <v>497</v>
      </c>
      <c r="D108" s="21">
        <v>8.5300000000000001E-2</v>
      </c>
      <c r="E108" s="22">
        <v>3.78</v>
      </c>
      <c r="F108" s="21">
        <v>0.32090000000000002</v>
      </c>
      <c r="G108" s="22">
        <v>3.27</v>
      </c>
      <c r="H108" s="21">
        <v>0.25769999999999998</v>
      </c>
      <c r="I108" s="22">
        <v>2.97</v>
      </c>
      <c r="J108" s="23">
        <v>0.5786</v>
      </c>
      <c r="K108" s="22">
        <v>3.14</v>
      </c>
      <c r="L108" s="23">
        <v>411.39</v>
      </c>
    </row>
    <row r="109" spans="1:12" x14ac:dyDescent="0.35">
      <c r="A109">
        <v>6</v>
      </c>
      <c r="B109" t="s">
        <v>276</v>
      </c>
      <c r="C109" t="s">
        <v>277</v>
      </c>
      <c r="D109" s="21">
        <v>8.09E-2</v>
      </c>
      <c r="E109" s="22">
        <v>11.1</v>
      </c>
      <c r="F109" s="21">
        <v>0.2273</v>
      </c>
      <c r="G109" s="22">
        <v>13.41</v>
      </c>
      <c r="H109" s="21">
        <v>0.18179999999999999</v>
      </c>
      <c r="I109" s="22">
        <v>13.39</v>
      </c>
      <c r="J109" s="23">
        <v>0.40910000000000002</v>
      </c>
      <c r="K109" s="22">
        <v>13.4</v>
      </c>
      <c r="L109" s="23">
        <v>411.81</v>
      </c>
    </row>
    <row r="110" spans="1:12" x14ac:dyDescent="0.35">
      <c r="A110">
        <v>11</v>
      </c>
      <c r="B110" t="s">
        <v>671</v>
      </c>
      <c r="C110" t="s">
        <v>672</v>
      </c>
      <c r="D110" s="21">
        <v>0.13291</v>
      </c>
      <c r="E110" s="22">
        <v>2.61</v>
      </c>
      <c r="F110" s="21">
        <v>0.330233</v>
      </c>
      <c r="G110" s="22">
        <v>1.94</v>
      </c>
      <c r="H110" s="21">
        <v>0.274256</v>
      </c>
      <c r="I110" s="22">
        <v>1.92</v>
      </c>
      <c r="J110" s="23">
        <v>0.60448900000000005</v>
      </c>
      <c r="K110" s="22">
        <v>1.93</v>
      </c>
      <c r="L110" s="23">
        <v>412.3</v>
      </c>
    </row>
    <row r="111" spans="1:12" x14ac:dyDescent="0.35">
      <c r="A111">
        <v>1</v>
      </c>
      <c r="B111" t="s">
        <v>37</v>
      </c>
      <c r="C111" t="s">
        <v>38</v>
      </c>
      <c r="D111" s="21">
        <v>0.1386</v>
      </c>
      <c r="E111" s="22">
        <v>4.3099999999999996</v>
      </c>
      <c r="F111" s="21">
        <v>0.55549999999999999</v>
      </c>
      <c r="G111" s="22">
        <v>1.88</v>
      </c>
      <c r="H111" s="21">
        <v>0.46510000000000001</v>
      </c>
      <c r="I111" s="22">
        <v>-0.28000000000000003</v>
      </c>
      <c r="J111" s="23">
        <v>1.0206</v>
      </c>
      <c r="K111" s="22">
        <v>0.88</v>
      </c>
      <c r="L111" s="23">
        <v>412.81</v>
      </c>
    </row>
    <row r="112" spans="1:12" x14ac:dyDescent="0.35">
      <c r="A112">
        <v>3</v>
      </c>
      <c r="B112" t="s">
        <v>103</v>
      </c>
      <c r="C112" t="s">
        <v>104</v>
      </c>
      <c r="D112" s="21">
        <v>0.1298</v>
      </c>
      <c r="E112" s="22">
        <v>0.69</v>
      </c>
      <c r="F112" s="21">
        <v>0.33200000000000002</v>
      </c>
      <c r="G112" s="22">
        <v>0.52</v>
      </c>
      <c r="H112" s="21">
        <v>0.26100000000000001</v>
      </c>
      <c r="I112" s="22">
        <v>-2.67</v>
      </c>
      <c r="J112" s="23">
        <v>0.59299999999999997</v>
      </c>
      <c r="K112" s="22">
        <v>-0.91</v>
      </c>
      <c r="L112" s="23">
        <v>414.92</v>
      </c>
    </row>
    <row r="113" spans="1:12" x14ac:dyDescent="0.35">
      <c r="A113">
        <v>5</v>
      </c>
      <c r="B113" t="s">
        <v>264</v>
      </c>
      <c r="C113" t="s">
        <v>265</v>
      </c>
      <c r="D113" s="21">
        <v>8.8700000000000001E-2</v>
      </c>
      <c r="E113" s="22">
        <v>3.07</v>
      </c>
      <c r="F113" s="21">
        <v>0.3009</v>
      </c>
      <c r="G113" s="22">
        <v>6</v>
      </c>
      <c r="H113" s="21">
        <v>0.25590000000000002</v>
      </c>
      <c r="I113" s="22">
        <v>5.97</v>
      </c>
      <c r="J113" s="23">
        <v>0.55679999999999996</v>
      </c>
      <c r="K113" s="22">
        <v>5.99</v>
      </c>
      <c r="L113" s="23">
        <v>416.06</v>
      </c>
    </row>
    <row r="114" spans="1:12" x14ac:dyDescent="0.35">
      <c r="A114">
        <v>4</v>
      </c>
      <c r="B114" t="s">
        <v>149</v>
      </c>
      <c r="C114" t="s">
        <v>150</v>
      </c>
      <c r="D114" s="21">
        <v>8.8400000000000006E-2</v>
      </c>
      <c r="E114" s="22">
        <v>6.93</v>
      </c>
      <c r="F114" s="21">
        <v>0.2356</v>
      </c>
      <c r="G114" s="22">
        <v>5.38</v>
      </c>
      <c r="H114" s="21">
        <v>0.1842</v>
      </c>
      <c r="I114" s="22">
        <v>0.83</v>
      </c>
      <c r="J114" s="23">
        <v>0.41980000000000001</v>
      </c>
      <c r="K114" s="22">
        <v>3.33</v>
      </c>
      <c r="L114" s="23">
        <v>416.83</v>
      </c>
    </row>
    <row r="115" spans="1:12" x14ac:dyDescent="0.35">
      <c r="A115">
        <v>7</v>
      </c>
      <c r="B115" t="s">
        <v>358</v>
      </c>
      <c r="C115" t="s">
        <v>359</v>
      </c>
      <c r="D115" s="21">
        <v>8.4599999999999995E-2</v>
      </c>
      <c r="E115" s="22">
        <v>16.47</v>
      </c>
      <c r="F115" s="21">
        <v>0.29020000000000001</v>
      </c>
      <c r="G115" s="22">
        <v>46.94</v>
      </c>
      <c r="H115" s="21">
        <v>0.20930000000000001</v>
      </c>
      <c r="I115" s="22">
        <v>44.9</v>
      </c>
      <c r="J115" s="23">
        <v>0.49950000000000006</v>
      </c>
      <c r="K115" s="22">
        <v>46.07</v>
      </c>
      <c r="L115" s="23">
        <v>417.61</v>
      </c>
    </row>
    <row r="116" spans="1:12" x14ac:dyDescent="0.35">
      <c r="A116">
        <v>10</v>
      </c>
      <c r="B116" t="s">
        <v>550</v>
      </c>
      <c r="C116" t="s">
        <v>551</v>
      </c>
      <c r="D116" s="21">
        <v>8.0299999999999996E-2</v>
      </c>
      <c r="E116" s="22">
        <v>7.37</v>
      </c>
      <c r="F116" s="21">
        <v>0.26119999999999999</v>
      </c>
      <c r="G116" s="22">
        <v>20.190000000000001</v>
      </c>
      <c r="H116" s="21">
        <v>0.20380000000000001</v>
      </c>
      <c r="I116" s="22">
        <v>18.510000000000002</v>
      </c>
      <c r="J116" s="23">
        <v>0.46499999999999997</v>
      </c>
      <c r="K116" s="22">
        <v>19.45</v>
      </c>
      <c r="L116" s="23">
        <v>417.8</v>
      </c>
    </row>
    <row r="117" spans="1:12" x14ac:dyDescent="0.35">
      <c r="A117">
        <v>6</v>
      </c>
      <c r="B117" t="s">
        <v>312</v>
      </c>
      <c r="C117" t="s">
        <v>313</v>
      </c>
      <c r="D117" s="21">
        <v>8.77E-2</v>
      </c>
      <c r="E117" s="22">
        <v>3.15</v>
      </c>
      <c r="F117" s="21">
        <v>0.2487</v>
      </c>
      <c r="G117" s="22">
        <v>-2.52</v>
      </c>
      <c r="H117" s="21">
        <v>0.19670000000000001</v>
      </c>
      <c r="I117" s="22">
        <v>-1.21</v>
      </c>
      <c r="J117" s="23">
        <v>0.44540000000000002</v>
      </c>
      <c r="K117" s="22">
        <v>-1.94</v>
      </c>
      <c r="L117" s="23">
        <v>419.5</v>
      </c>
    </row>
    <row r="118" spans="1:12" x14ac:dyDescent="0.35">
      <c r="A118">
        <v>3</v>
      </c>
      <c r="B118" t="s">
        <v>109</v>
      </c>
      <c r="C118" t="s">
        <v>110</v>
      </c>
      <c r="D118" s="21">
        <v>0.1042</v>
      </c>
      <c r="E118" s="22">
        <v>13.81</v>
      </c>
      <c r="F118" s="21">
        <v>0.2737</v>
      </c>
      <c r="G118" s="22">
        <v>9.91</v>
      </c>
      <c r="H118" s="21">
        <v>0.21909999999999999</v>
      </c>
      <c r="I118" s="22">
        <v>9.92</v>
      </c>
      <c r="J118" s="23">
        <v>0.49280000000000002</v>
      </c>
      <c r="K118" s="22">
        <v>9.92</v>
      </c>
      <c r="L118" s="23">
        <v>419.87</v>
      </c>
    </row>
    <row r="119" spans="1:12" x14ac:dyDescent="0.35">
      <c r="A119">
        <v>5</v>
      </c>
      <c r="B119" t="s">
        <v>173</v>
      </c>
      <c r="C119" t="s">
        <v>174</v>
      </c>
      <c r="D119" s="21">
        <v>7.4999999999999997E-2</v>
      </c>
      <c r="E119" s="22">
        <v>7.26</v>
      </c>
      <c r="F119" s="21">
        <v>0.21249999999999999</v>
      </c>
      <c r="G119" s="22">
        <v>18.100000000000001</v>
      </c>
      <c r="H119" s="21">
        <v>0.1676</v>
      </c>
      <c r="I119" s="22">
        <v>18.07</v>
      </c>
      <c r="J119" s="23">
        <v>0.38009999999999999</v>
      </c>
      <c r="K119" s="22">
        <v>18.09</v>
      </c>
      <c r="L119" s="23">
        <v>420.55</v>
      </c>
    </row>
    <row r="120" spans="1:12" x14ac:dyDescent="0.35">
      <c r="A120">
        <v>5</v>
      </c>
      <c r="B120" t="s">
        <v>248</v>
      </c>
      <c r="C120" t="s">
        <v>249</v>
      </c>
      <c r="D120" s="21">
        <v>9.7600000000000006E-2</v>
      </c>
      <c r="E120" s="22">
        <v>2.17</v>
      </c>
      <c r="F120" s="21">
        <v>0.33090000000000003</v>
      </c>
      <c r="G120" s="22">
        <v>1.67</v>
      </c>
      <c r="H120" s="21">
        <v>0.25269999999999998</v>
      </c>
      <c r="I120" s="22">
        <v>1.72</v>
      </c>
      <c r="J120" s="23">
        <v>0.58360000000000001</v>
      </c>
      <c r="K120" s="22">
        <v>1.69</v>
      </c>
      <c r="L120" s="23">
        <v>420.79</v>
      </c>
    </row>
    <row r="121" spans="1:12" x14ac:dyDescent="0.35">
      <c r="A121">
        <v>5</v>
      </c>
      <c r="B121" t="s">
        <v>232</v>
      </c>
      <c r="C121" t="s">
        <v>233</v>
      </c>
      <c r="D121" s="21">
        <v>0.111</v>
      </c>
      <c r="E121" s="22">
        <v>3.32</v>
      </c>
      <c r="F121" s="21">
        <v>0.17699999999999999</v>
      </c>
      <c r="G121" s="22">
        <v>-0.09</v>
      </c>
      <c r="H121" s="21">
        <v>0.14299999999999999</v>
      </c>
      <c r="I121" s="22">
        <v>-7.0000000000000007E-2</v>
      </c>
      <c r="J121" s="23">
        <v>0.31999999999999995</v>
      </c>
      <c r="K121" s="22">
        <v>-0.08</v>
      </c>
      <c r="L121" s="23">
        <v>421.56</v>
      </c>
    </row>
    <row r="122" spans="1:12" x14ac:dyDescent="0.35">
      <c r="A122">
        <v>8</v>
      </c>
      <c r="B122" t="s">
        <v>446</v>
      </c>
      <c r="C122" t="s">
        <v>447</v>
      </c>
      <c r="D122" s="21">
        <v>8.7999999999999995E-2</v>
      </c>
      <c r="E122" s="22">
        <v>3.19</v>
      </c>
      <c r="F122" s="21">
        <v>0.2747</v>
      </c>
      <c r="G122" s="22">
        <v>5.49</v>
      </c>
      <c r="H122" s="21">
        <v>0.22939999999999999</v>
      </c>
      <c r="I122" s="22">
        <v>8.76</v>
      </c>
      <c r="J122" s="23">
        <v>0.50409999999999999</v>
      </c>
      <c r="K122" s="22">
        <v>6.96</v>
      </c>
      <c r="L122" s="23">
        <v>421.64</v>
      </c>
    </row>
    <row r="123" spans="1:12" x14ac:dyDescent="0.35">
      <c r="A123">
        <v>3</v>
      </c>
      <c r="B123" t="s">
        <v>111</v>
      </c>
      <c r="C123" t="s">
        <v>112</v>
      </c>
      <c r="D123" s="21">
        <v>9.5409999999999995E-2</v>
      </c>
      <c r="E123" s="22">
        <v>7.05</v>
      </c>
      <c r="F123" s="21">
        <v>9.5409999999999995E-2</v>
      </c>
      <c r="G123" s="22">
        <v>2.74</v>
      </c>
      <c r="H123" s="21">
        <v>0.16102</v>
      </c>
      <c r="I123" s="22">
        <v>8.6999999999999993</v>
      </c>
      <c r="J123" s="23">
        <v>0.25642999999999999</v>
      </c>
      <c r="K123" s="22">
        <v>6.4</v>
      </c>
      <c r="L123" s="23">
        <v>422.88</v>
      </c>
    </row>
    <row r="124" spans="1:12" x14ac:dyDescent="0.35">
      <c r="A124">
        <v>2</v>
      </c>
      <c r="B124" t="s">
        <v>71</v>
      </c>
      <c r="C124" t="s">
        <v>72</v>
      </c>
      <c r="D124" s="21">
        <v>0.12479999999999999</v>
      </c>
      <c r="E124" s="22">
        <v>10.14</v>
      </c>
      <c r="F124" s="21">
        <v>0.25940000000000002</v>
      </c>
      <c r="G124" s="22">
        <v>0.99</v>
      </c>
      <c r="H124" s="21">
        <v>0.22489999999999999</v>
      </c>
      <c r="I124" s="22">
        <v>14.83</v>
      </c>
      <c r="J124" s="23">
        <v>0.48430000000000001</v>
      </c>
      <c r="K124" s="22">
        <v>6.98</v>
      </c>
      <c r="L124" s="23">
        <v>423.33</v>
      </c>
    </row>
    <row r="125" spans="1:12" x14ac:dyDescent="0.35">
      <c r="A125">
        <v>5</v>
      </c>
      <c r="B125" t="s">
        <v>223</v>
      </c>
      <c r="C125" t="s">
        <v>224</v>
      </c>
      <c r="D125" s="21">
        <v>7.7100000000000002E-2</v>
      </c>
      <c r="E125" s="22">
        <v>7.29</v>
      </c>
      <c r="F125" s="21">
        <v>0.2389</v>
      </c>
      <c r="G125" s="22">
        <v>5.8</v>
      </c>
      <c r="H125" s="21">
        <v>0.17760000000000001</v>
      </c>
      <c r="I125" s="22">
        <v>5.81</v>
      </c>
      <c r="J125" s="23">
        <v>0.41649999999999998</v>
      </c>
      <c r="K125" s="22">
        <v>5.8</v>
      </c>
      <c r="L125" s="23">
        <v>423.5</v>
      </c>
    </row>
    <row r="126" spans="1:12" x14ac:dyDescent="0.35">
      <c r="A126">
        <v>10</v>
      </c>
      <c r="B126" t="s">
        <v>643</v>
      </c>
      <c r="C126" t="s">
        <v>644</v>
      </c>
      <c r="D126" s="21">
        <v>0.104</v>
      </c>
      <c r="E126" s="22">
        <v>3.77</v>
      </c>
      <c r="F126" s="21">
        <v>0.18870000000000001</v>
      </c>
      <c r="G126" s="22">
        <v>2.95</v>
      </c>
      <c r="H126" s="21">
        <v>0.15820000000000001</v>
      </c>
      <c r="I126" s="22">
        <v>2.95</v>
      </c>
      <c r="J126" s="23">
        <v>0.34689999999999999</v>
      </c>
      <c r="K126" s="22">
        <v>2.95</v>
      </c>
      <c r="L126" s="23">
        <v>425.01</v>
      </c>
    </row>
    <row r="127" spans="1:12" x14ac:dyDescent="0.35">
      <c r="A127">
        <v>5</v>
      </c>
      <c r="B127" t="s">
        <v>201</v>
      </c>
      <c r="C127" t="s">
        <v>202</v>
      </c>
      <c r="D127" s="21">
        <v>7.7100000000000002E-2</v>
      </c>
      <c r="E127" s="22">
        <v>3.04</v>
      </c>
      <c r="F127" s="21">
        <v>0.18129999999999999</v>
      </c>
      <c r="G127" s="22">
        <v>0.34</v>
      </c>
      <c r="H127" s="21">
        <v>0.12609999999999999</v>
      </c>
      <c r="I127" s="22">
        <v>-1.59</v>
      </c>
      <c r="J127" s="23">
        <v>0.30740000000000001</v>
      </c>
      <c r="K127" s="22">
        <v>-0.46</v>
      </c>
      <c r="L127" s="23">
        <v>426.66</v>
      </c>
    </row>
    <row r="128" spans="1:12" x14ac:dyDescent="0.35">
      <c r="A128">
        <v>11</v>
      </c>
      <c r="B128" t="s">
        <v>687</v>
      </c>
      <c r="C128" t="s">
        <v>688</v>
      </c>
      <c r="D128" s="21">
        <v>0.11981</v>
      </c>
      <c r="E128" s="22">
        <v>22.69</v>
      </c>
      <c r="F128" s="21">
        <v>0.24431</v>
      </c>
      <c r="G128" s="22">
        <v>24.09</v>
      </c>
      <c r="H128" s="21">
        <v>0.1865</v>
      </c>
      <c r="I128" s="22">
        <v>24.09</v>
      </c>
      <c r="J128" s="23">
        <v>0.43081000000000003</v>
      </c>
      <c r="K128" s="22">
        <v>24.09</v>
      </c>
      <c r="L128" s="23">
        <v>427.22</v>
      </c>
    </row>
    <row r="129" spans="1:12" x14ac:dyDescent="0.35">
      <c r="A129">
        <v>10</v>
      </c>
      <c r="B129" t="s">
        <v>574</v>
      </c>
      <c r="C129" t="s">
        <v>575</v>
      </c>
      <c r="D129" s="21">
        <v>0.1023</v>
      </c>
      <c r="E129" s="22">
        <v>4.3</v>
      </c>
      <c r="F129" s="21">
        <v>0.33810000000000001</v>
      </c>
      <c r="G129" s="22">
        <v>3.55</v>
      </c>
      <c r="H129" s="21">
        <v>0.26650000000000001</v>
      </c>
      <c r="I129" s="22">
        <v>3.2</v>
      </c>
      <c r="J129" s="23">
        <v>0.60460000000000003</v>
      </c>
      <c r="K129" s="22">
        <v>3.4</v>
      </c>
      <c r="L129" s="23">
        <v>428</v>
      </c>
    </row>
    <row r="130" spans="1:12" x14ac:dyDescent="0.35">
      <c r="A130">
        <v>8</v>
      </c>
      <c r="B130" t="s">
        <v>492</v>
      </c>
      <c r="C130" t="s">
        <v>493</v>
      </c>
      <c r="D130" s="21">
        <v>9.3899999999999997E-2</v>
      </c>
      <c r="E130" s="22">
        <v>8.4700000000000006</v>
      </c>
      <c r="F130" s="21">
        <v>0.2064</v>
      </c>
      <c r="G130" s="22">
        <v>14.91</v>
      </c>
      <c r="H130" s="21">
        <v>0.13289999999999999</v>
      </c>
      <c r="I130" s="22">
        <v>10.99</v>
      </c>
      <c r="J130" s="23">
        <v>0.33929999999999999</v>
      </c>
      <c r="K130" s="22">
        <v>13.34</v>
      </c>
      <c r="L130" s="23">
        <v>428.13</v>
      </c>
    </row>
    <row r="131" spans="1:12" x14ac:dyDescent="0.35">
      <c r="A131">
        <v>5</v>
      </c>
      <c r="B131" t="s">
        <v>219</v>
      </c>
      <c r="C131" t="s">
        <v>220</v>
      </c>
      <c r="D131" s="21">
        <v>0.1142</v>
      </c>
      <c r="E131" s="22">
        <v>4.6399999999999997</v>
      </c>
      <c r="F131" s="21">
        <v>0.25480000000000003</v>
      </c>
      <c r="G131" s="22">
        <v>2.87</v>
      </c>
      <c r="H131" s="21">
        <v>0.2054</v>
      </c>
      <c r="I131" s="22">
        <v>2.87</v>
      </c>
      <c r="J131" s="23">
        <v>0.46020000000000005</v>
      </c>
      <c r="K131" s="22">
        <v>2.87</v>
      </c>
      <c r="L131" s="23">
        <v>429.61</v>
      </c>
    </row>
    <row r="132" spans="1:12" x14ac:dyDescent="0.35">
      <c r="A132">
        <v>7</v>
      </c>
      <c r="B132" t="s">
        <v>372</v>
      </c>
      <c r="C132" t="s">
        <v>373</v>
      </c>
      <c r="D132" s="21">
        <v>9.3399999999999997E-2</v>
      </c>
      <c r="E132" s="22">
        <v>5.42</v>
      </c>
      <c r="F132" s="21">
        <v>0.17660000000000001</v>
      </c>
      <c r="G132" s="22">
        <v>4</v>
      </c>
      <c r="H132" s="21">
        <v>0.13120000000000001</v>
      </c>
      <c r="I132" s="22">
        <v>4</v>
      </c>
      <c r="J132" s="23">
        <v>0.30780000000000002</v>
      </c>
      <c r="K132" s="22">
        <v>4</v>
      </c>
      <c r="L132" s="23">
        <v>430.28</v>
      </c>
    </row>
    <row r="133" spans="1:12" x14ac:dyDescent="0.35">
      <c r="A133">
        <v>2</v>
      </c>
      <c r="B133" t="s">
        <v>57</v>
      </c>
      <c r="C133" t="s">
        <v>58</v>
      </c>
      <c r="D133" s="21">
        <v>0.1225</v>
      </c>
      <c r="E133" s="22">
        <v>2.73</v>
      </c>
      <c r="F133" s="21">
        <v>0.31209999999999999</v>
      </c>
      <c r="G133" s="22">
        <v>6.59</v>
      </c>
      <c r="H133" s="21">
        <v>0.24709999999999999</v>
      </c>
      <c r="I133" s="22">
        <v>7.17</v>
      </c>
      <c r="J133" s="23">
        <v>0.55919999999999992</v>
      </c>
      <c r="K133" s="22">
        <v>6.85</v>
      </c>
      <c r="L133" s="23">
        <v>431.05</v>
      </c>
    </row>
    <row r="134" spans="1:12" x14ac:dyDescent="0.35">
      <c r="A134">
        <v>8</v>
      </c>
      <c r="B134" t="s">
        <v>410</v>
      </c>
      <c r="C134" t="s">
        <v>411</v>
      </c>
      <c r="D134" s="21">
        <v>0.1032</v>
      </c>
      <c r="E134" s="22">
        <v>6.64</v>
      </c>
      <c r="F134" s="21">
        <v>0.33800000000000002</v>
      </c>
      <c r="G134" s="22">
        <v>9.3800000000000008</v>
      </c>
      <c r="H134" s="21">
        <v>0.34449999999999997</v>
      </c>
      <c r="I134" s="22">
        <v>3.24</v>
      </c>
      <c r="J134" s="23">
        <v>0.6825</v>
      </c>
      <c r="K134" s="22">
        <v>6.19</v>
      </c>
      <c r="L134" s="23">
        <v>431.16</v>
      </c>
    </row>
    <row r="135" spans="1:12" x14ac:dyDescent="0.35">
      <c r="A135">
        <v>4</v>
      </c>
      <c r="B135" t="s">
        <v>117</v>
      </c>
      <c r="C135" t="s">
        <v>118</v>
      </c>
      <c r="D135" s="21">
        <v>0.1178</v>
      </c>
      <c r="E135" s="22">
        <v>3.26</v>
      </c>
      <c r="F135" s="21">
        <v>0.40989999999999999</v>
      </c>
      <c r="G135" s="22">
        <v>12.86</v>
      </c>
      <c r="H135" s="21">
        <v>0.31630000000000003</v>
      </c>
      <c r="I135" s="22">
        <v>12.47</v>
      </c>
      <c r="J135" s="23">
        <v>0.72619999999999996</v>
      </c>
      <c r="K135" s="22">
        <v>12.69</v>
      </c>
      <c r="L135" s="23">
        <v>431.22</v>
      </c>
    </row>
    <row r="136" spans="1:12" x14ac:dyDescent="0.35">
      <c r="A136">
        <v>8</v>
      </c>
      <c r="B136" t="s">
        <v>474</v>
      </c>
      <c r="C136" t="s">
        <v>475</v>
      </c>
      <c r="D136" s="21">
        <v>7.3599999999999999E-2</v>
      </c>
      <c r="E136" s="22">
        <v>8.43</v>
      </c>
      <c r="F136" s="21">
        <v>0.2225</v>
      </c>
      <c r="G136" s="22">
        <v>7.68</v>
      </c>
      <c r="H136" s="21">
        <v>0.15279999999999999</v>
      </c>
      <c r="I136" s="22">
        <v>12.79</v>
      </c>
      <c r="J136" s="23">
        <v>0.37529999999999997</v>
      </c>
      <c r="K136" s="22">
        <v>9.6999999999999993</v>
      </c>
      <c r="L136" s="23">
        <v>431.54</v>
      </c>
    </row>
    <row r="137" spans="1:12" x14ac:dyDescent="0.35">
      <c r="A137">
        <v>5</v>
      </c>
      <c r="B137" t="s">
        <v>199</v>
      </c>
      <c r="C137" t="s">
        <v>200</v>
      </c>
      <c r="D137" s="21">
        <v>9.5000000000000001E-2</v>
      </c>
      <c r="E137" s="22">
        <v>8.5</v>
      </c>
      <c r="F137" s="21">
        <v>0.215</v>
      </c>
      <c r="G137" s="22">
        <v>12.98</v>
      </c>
      <c r="H137" s="21">
        <v>0.185</v>
      </c>
      <c r="I137" s="22">
        <v>14.37</v>
      </c>
      <c r="J137" s="23">
        <v>0.4</v>
      </c>
      <c r="K137" s="22">
        <v>13.62</v>
      </c>
      <c r="L137" s="23">
        <v>432.92</v>
      </c>
    </row>
    <row r="138" spans="1:12" x14ac:dyDescent="0.35">
      <c r="A138">
        <v>4</v>
      </c>
      <c r="B138" t="s">
        <v>139</v>
      </c>
      <c r="C138" t="s">
        <v>140</v>
      </c>
      <c r="D138" s="21">
        <v>0.10100000000000001</v>
      </c>
      <c r="E138" s="22">
        <v>4.4000000000000004</v>
      </c>
      <c r="F138" s="21">
        <v>0.29380000000000001</v>
      </c>
      <c r="G138" s="22">
        <v>9.67</v>
      </c>
      <c r="H138" s="21">
        <v>0.20760000000000001</v>
      </c>
      <c r="I138" s="22">
        <v>8.51</v>
      </c>
      <c r="J138" s="23">
        <v>0.50140000000000007</v>
      </c>
      <c r="K138" s="22">
        <v>9.19</v>
      </c>
      <c r="L138" s="23">
        <v>433.78</v>
      </c>
    </row>
    <row r="139" spans="1:12" x14ac:dyDescent="0.35">
      <c r="A139">
        <v>3</v>
      </c>
      <c r="B139" t="s">
        <v>105</v>
      </c>
      <c r="C139" t="s">
        <v>106</v>
      </c>
      <c r="D139" s="21">
        <v>0.1258</v>
      </c>
      <c r="E139" s="22">
        <v>-8.41</v>
      </c>
      <c r="F139" s="21">
        <v>0.29199999999999998</v>
      </c>
      <c r="G139" s="22">
        <v>-9.8000000000000007</v>
      </c>
      <c r="H139" s="21">
        <v>0.2147</v>
      </c>
      <c r="I139" s="22">
        <v>-12.95</v>
      </c>
      <c r="J139" s="23">
        <v>0.50669999999999993</v>
      </c>
      <c r="K139" s="22">
        <v>-11.16</v>
      </c>
      <c r="L139" s="23">
        <v>434.41</v>
      </c>
    </row>
    <row r="140" spans="1:12" x14ac:dyDescent="0.35">
      <c r="A140">
        <v>10</v>
      </c>
      <c r="B140" t="s">
        <v>601</v>
      </c>
      <c r="C140" t="s">
        <v>602</v>
      </c>
      <c r="D140" s="21">
        <v>8.3930000000000005E-2</v>
      </c>
      <c r="E140" s="22">
        <v>5.76</v>
      </c>
      <c r="F140" s="21">
        <v>0.19535</v>
      </c>
      <c r="G140" s="22">
        <v>6.18</v>
      </c>
      <c r="H140" s="21">
        <v>0.17993999999999999</v>
      </c>
      <c r="I140" s="22">
        <v>6.27</v>
      </c>
      <c r="J140" s="23">
        <v>0.37529000000000001</v>
      </c>
      <c r="K140" s="22">
        <v>6.22</v>
      </c>
      <c r="L140" s="23">
        <v>434.43</v>
      </c>
    </row>
    <row r="141" spans="1:12" x14ac:dyDescent="0.35">
      <c r="A141">
        <v>11</v>
      </c>
      <c r="B141" t="s">
        <v>665</v>
      </c>
      <c r="C141" t="s">
        <v>666</v>
      </c>
      <c r="D141" s="21">
        <v>0.15526100000000001</v>
      </c>
      <c r="E141" s="22">
        <v>4.38</v>
      </c>
      <c r="F141" s="21">
        <v>0.37020900000000001</v>
      </c>
      <c r="G141" s="22">
        <v>1.39</v>
      </c>
      <c r="H141" s="21">
        <v>0.27956500000000001</v>
      </c>
      <c r="I141" s="22">
        <v>2.15</v>
      </c>
      <c r="J141" s="23">
        <v>0.64977400000000007</v>
      </c>
      <c r="K141" s="22">
        <v>1.71</v>
      </c>
      <c r="L141" s="23">
        <v>434.44</v>
      </c>
    </row>
    <row r="142" spans="1:12" x14ac:dyDescent="0.35">
      <c r="A142">
        <v>12</v>
      </c>
      <c r="B142" t="s">
        <v>715</v>
      </c>
      <c r="C142" t="s">
        <v>716</v>
      </c>
      <c r="D142" s="21">
        <v>0.1089</v>
      </c>
      <c r="E142" s="22">
        <v>6.19</v>
      </c>
      <c r="F142" s="21">
        <v>0.2366</v>
      </c>
      <c r="G142" s="22">
        <v>9.65</v>
      </c>
      <c r="H142" s="21">
        <v>0.18729999999999999</v>
      </c>
      <c r="I142" s="22">
        <v>9.6300000000000008</v>
      </c>
      <c r="J142" s="23">
        <v>0.4239</v>
      </c>
      <c r="K142" s="22">
        <v>9.65</v>
      </c>
      <c r="L142" s="23">
        <v>434.51</v>
      </c>
    </row>
    <row r="143" spans="1:12" x14ac:dyDescent="0.35">
      <c r="A143">
        <v>7</v>
      </c>
      <c r="B143" t="s">
        <v>368</v>
      </c>
      <c r="C143" t="s">
        <v>369</v>
      </c>
      <c r="D143" s="21">
        <v>0.10050000000000001</v>
      </c>
      <c r="E143" s="22">
        <v>13.55</v>
      </c>
      <c r="F143" s="21">
        <v>0.26929999999999998</v>
      </c>
      <c r="G143" s="22">
        <v>17.61</v>
      </c>
      <c r="H143" s="21">
        <v>0.1739</v>
      </c>
      <c r="I143" s="22">
        <v>17.34</v>
      </c>
      <c r="J143" s="23">
        <v>0.44319999999999998</v>
      </c>
      <c r="K143" s="22">
        <v>17.5</v>
      </c>
      <c r="L143" s="23">
        <v>434.6</v>
      </c>
    </row>
    <row r="144" spans="1:12" x14ac:dyDescent="0.35">
      <c r="A144">
        <v>7</v>
      </c>
      <c r="B144" t="s">
        <v>348</v>
      </c>
      <c r="C144" t="s">
        <v>349</v>
      </c>
      <c r="D144" s="21">
        <v>9.4500000000000001E-2</v>
      </c>
      <c r="E144" s="22">
        <v>35.43</v>
      </c>
      <c r="F144" s="21">
        <v>0.1867</v>
      </c>
      <c r="G144" s="22">
        <v>9.99</v>
      </c>
      <c r="H144" s="21">
        <v>0.15740000000000001</v>
      </c>
      <c r="I144" s="22">
        <v>16.3</v>
      </c>
      <c r="J144" s="23">
        <v>0.34410000000000002</v>
      </c>
      <c r="K144" s="22">
        <v>12.79</v>
      </c>
      <c r="L144" s="23">
        <v>434.96</v>
      </c>
    </row>
    <row r="145" spans="1:12" x14ac:dyDescent="0.35">
      <c r="A145">
        <v>3</v>
      </c>
      <c r="B145" t="s">
        <v>107</v>
      </c>
      <c r="C145" t="s">
        <v>108</v>
      </c>
      <c r="D145" s="21">
        <v>0.113</v>
      </c>
      <c r="E145" s="22">
        <v>3.7</v>
      </c>
      <c r="F145" s="21">
        <v>0.435</v>
      </c>
      <c r="G145" s="22">
        <v>0.9</v>
      </c>
      <c r="H145" s="21">
        <v>0.308</v>
      </c>
      <c r="I145" s="22">
        <v>-2.56</v>
      </c>
      <c r="J145" s="23">
        <v>0.74299999999999999</v>
      </c>
      <c r="K145" s="22">
        <v>-0.56000000000000005</v>
      </c>
      <c r="L145" s="23">
        <v>435.05</v>
      </c>
    </row>
    <row r="146" spans="1:12" x14ac:dyDescent="0.35">
      <c r="A146">
        <v>8</v>
      </c>
      <c r="B146" s="24" t="s">
        <v>434</v>
      </c>
      <c r="C146" t="s">
        <v>435</v>
      </c>
      <c r="D146" s="21">
        <v>8.8300000000000003E-2</v>
      </c>
      <c r="E146" s="22">
        <v>0.78</v>
      </c>
      <c r="F146" s="21">
        <v>0.29110000000000003</v>
      </c>
      <c r="G146" s="22">
        <v>4.24</v>
      </c>
      <c r="H146" s="21">
        <v>0.22969999999999999</v>
      </c>
      <c r="I146" s="22">
        <v>2.56</v>
      </c>
      <c r="J146" s="23">
        <v>0.52080000000000004</v>
      </c>
      <c r="K146" s="22">
        <v>3.49</v>
      </c>
      <c r="L146" s="23">
        <v>435.81</v>
      </c>
    </row>
    <row r="147" spans="1:12" x14ac:dyDescent="0.35">
      <c r="A147">
        <v>8</v>
      </c>
      <c r="B147" t="s">
        <v>416</v>
      </c>
      <c r="C147" t="s">
        <v>417</v>
      </c>
      <c r="D147" s="21">
        <v>8.77E-2</v>
      </c>
      <c r="E147" s="22">
        <v>2.48</v>
      </c>
      <c r="F147" s="21">
        <v>0.32900000000000001</v>
      </c>
      <c r="G147" s="22">
        <v>44.5</v>
      </c>
      <c r="H147" s="21">
        <v>0.24979999999999999</v>
      </c>
      <c r="I147" s="22">
        <v>36.380000000000003</v>
      </c>
      <c r="J147" s="23">
        <v>0.57879999999999998</v>
      </c>
      <c r="K147" s="22">
        <v>40.880000000000003</v>
      </c>
      <c r="L147" s="23">
        <v>437.3</v>
      </c>
    </row>
    <row r="148" spans="1:12" x14ac:dyDescent="0.35">
      <c r="A148">
        <v>1</v>
      </c>
      <c r="B148" t="s">
        <v>53</v>
      </c>
      <c r="C148" t="s">
        <v>54</v>
      </c>
      <c r="D148" s="21">
        <v>0.1149</v>
      </c>
      <c r="E148" s="22">
        <v>3.28</v>
      </c>
      <c r="F148" s="21">
        <v>0.2666</v>
      </c>
      <c r="G148" s="22">
        <v>4.13</v>
      </c>
      <c r="H148" s="21">
        <v>0.21060000000000001</v>
      </c>
      <c r="I148" s="22">
        <v>4.8099999999999996</v>
      </c>
      <c r="J148" s="23">
        <v>0.47720000000000001</v>
      </c>
      <c r="K148" s="22">
        <v>4.43</v>
      </c>
      <c r="L148" s="23">
        <v>438.27</v>
      </c>
    </row>
    <row r="149" spans="1:12" x14ac:dyDescent="0.35">
      <c r="A149">
        <v>11</v>
      </c>
      <c r="B149" t="s">
        <v>647</v>
      </c>
      <c r="C149" t="s">
        <v>648</v>
      </c>
      <c r="D149" s="21">
        <v>0.1188</v>
      </c>
      <c r="E149" s="22">
        <v>1.7</v>
      </c>
      <c r="F149" s="21">
        <v>0.33589999999999998</v>
      </c>
      <c r="G149" s="22">
        <v>7.5</v>
      </c>
      <c r="H149" s="21">
        <v>0.28960000000000002</v>
      </c>
      <c r="I149" s="22">
        <v>4.87</v>
      </c>
      <c r="J149" s="23">
        <v>0.62549999999999994</v>
      </c>
      <c r="K149" s="22">
        <v>6.27</v>
      </c>
      <c r="L149" s="23">
        <v>438.78</v>
      </c>
    </row>
    <row r="150" spans="1:12" x14ac:dyDescent="0.35">
      <c r="A150">
        <v>4</v>
      </c>
      <c r="B150" t="s">
        <v>153</v>
      </c>
      <c r="C150" t="s">
        <v>154</v>
      </c>
      <c r="D150" s="21">
        <v>0.106</v>
      </c>
      <c r="E150" s="22">
        <v>5.76</v>
      </c>
      <c r="F150" s="21">
        <v>0.2419</v>
      </c>
      <c r="G150" s="22">
        <v>6.11</v>
      </c>
      <c r="H150" s="21">
        <v>0.2029</v>
      </c>
      <c r="I150" s="22">
        <v>6.15</v>
      </c>
      <c r="J150" s="23">
        <v>0.44479999999999997</v>
      </c>
      <c r="K150" s="22">
        <v>6.13</v>
      </c>
      <c r="L150" s="23">
        <v>439.45</v>
      </c>
    </row>
    <row r="151" spans="1:12" x14ac:dyDescent="0.35">
      <c r="A151">
        <v>2</v>
      </c>
      <c r="B151" t="s">
        <v>67</v>
      </c>
      <c r="C151" t="s">
        <v>68</v>
      </c>
      <c r="D151" s="21">
        <v>0.1091</v>
      </c>
      <c r="E151" s="22">
        <v>3.02</v>
      </c>
      <c r="F151" s="21">
        <v>0.36170000000000002</v>
      </c>
      <c r="G151" s="22">
        <v>3.33</v>
      </c>
      <c r="H151" s="21">
        <v>0.2868</v>
      </c>
      <c r="I151" s="22">
        <v>2.68</v>
      </c>
      <c r="J151" s="23">
        <v>0.64850000000000008</v>
      </c>
      <c r="K151" s="22">
        <v>3.04</v>
      </c>
      <c r="L151" s="23">
        <v>442.32</v>
      </c>
    </row>
    <row r="152" spans="1:12" x14ac:dyDescent="0.35">
      <c r="A152">
        <v>11</v>
      </c>
      <c r="B152" t="s">
        <v>677</v>
      </c>
      <c r="C152" t="s">
        <v>678</v>
      </c>
      <c r="D152" s="21">
        <v>0.10100000000000001</v>
      </c>
      <c r="E152" s="22">
        <v>2.76</v>
      </c>
      <c r="F152" s="21">
        <v>0.38600000000000001</v>
      </c>
      <c r="G152" s="22">
        <v>5.51</v>
      </c>
      <c r="H152" s="21">
        <v>0.34</v>
      </c>
      <c r="I152" s="22">
        <v>5.31</v>
      </c>
      <c r="J152" s="23">
        <v>0.72599999999999998</v>
      </c>
      <c r="K152" s="22">
        <v>5.42</v>
      </c>
      <c r="L152" s="23">
        <v>443.46</v>
      </c>
    </row>
    <row r="153" spans="1:12" x14ac:dyDescent="0.35">
      <c r="A153">
        <v>11</v>
      </c>
      <c r="B153" t="s">
        <v>697</v>
      </c>
      <c r="C153" t="s">
        <v>698</v>
      </c>
      <c r="D153" s="21">
        <v>0.12770000000000001</v>
      </c>
      <c r="E153" s="22">
        <v>9.6999999999999993</v>
      </c>
      <c r="F153" s="21">
        <v>0.31659999999999999</v>
      </c>
      <c r="G153" s="22">
        <v>-1</v>
      </c>
      <c r="H153" s="21">
        <v>0.29070000000000001</v>
      </c>
      <c r="I153" s="22">
        <v>3.62</v>
      </c>
      <c r="J153" s="23">
        <v>0.60729999999999995</v>
      </c>
      <c r="K153" s="22">
        <v>1.1599999999999999</v>
      </c>
      <c r="L153" s="23">
        <v>444.06</v>
      </c>
    </row>
    <row r="154" spans="1:12" x14ac:dyDescent="0.35">
      <c r="A154">
        <v>5</v>
      </c>
      <c r="B154" t="s">
        <v>268</v>
      </c>
      <c r="C154" t="s">
        <v>269</v>
      </c>
      <c r="D154" s="21">
        <v>0.108</v>
      </c>
      <c r="E154" s="22">
        <v>3.72</v>
      </c>
      <c r="F154" s="21">
        <v>0.40350000000000003</v>
      </c>
      <c r="G154" s="22">
        <v>1.22</v>
      </c>
      <c r="H154" s="21">
        <v>0.27479999999999999</v>
      </c>
      <c r="I154" s="22">
        <v>-3.01</v>
      </c>
      <c r="J154" s="23">
        <v>0.67830000000000001</v>
      </c>
      <c r="K154" s="22">
        <v>-0.54</v>
      </c>
      <c r="L154" s="23">
        <v>445.21</v>
      </c>
    </row>
    <row r="155" spans="1:12" x14ac:dyDescent="0.35">
      <c r="A155">
        <v>11</v>
      </c>
      <c r="B155" t="s">
        <v>649</v>
      </c>
      <c r="C155" t="s">
        <v>650</v>
      </c>
      <c r="D155" s="21">
        <v>0.1197</v>
      </c>
      <c r="E155" s="22">
        <v>4.9000000000000004</v>
      </c>
      <c r="F155" s="21">
        <v>0.2863</v>
      </c>
      <c r="G155" s="22">
        <v>9.6999999999999993</v>
      </c>
      <c r="H155" s="21">
        <v>0.25750000000000001</v>
      </c>
      <c r="I155" s="22">
        <v>7.92</v>
      </c>
      <c r="J155" s="23">
        <v>0.54380000000000006</v>
      </c>
      <c r="K155" s="22">
        <v>8.85</v>
      </c>
      <c r="L155" s="23">
        <v>445.29</v>
      </c>
    </row>
    <row r="156" spans="1:12" x14ac:dyDescent="0.35">
      <c r="A156">
        <v>9</v>
      </c>
      <c r="B156" t="s">
        <v>524</v>
      </c>
      <c r="C156" t="s">
        <v>525</v>
      </c>
      <c r="D156" s="21">
        <v>9.4799999999999995E-2</v>
      </c>
      <c r="E156" s="22">
        <v>2.31</v>
      </c>
      <c r="F156" s="21">
        <v>0.2442</v>
      </c>
      <c r="G156" s="22">
        <v>3.36</v>
      </c>
      <c r="H156" s="21">
        <v>0.1966</v>
      </c>
      <c r="I156" s="22">
        <v>3.35</v>
      </c>
      <c r="J156" s="23">
        <v>0.44079999999999997</v>
      </c>
      <c r="K156" s="22">
        <v>3.35</v>
      </c>
      <c r="L156" s="23">
        <v>445.41</v>
      </c>
    </row>
    <row r="157" spans="1:12" x14ac:dyDescent="0.35">
      <c r="A157">
        <v>8</v>
      </c>
      <c r="B157" t="s">
        <v>458</v>
      </c>
      <c r="C157" t="s">
        <v>459</v>
      </c>
      <c r="D157" s="21">
        <v>0.1069</v>
      </c>
      <c r="E157" s="22">
        <v>4.72</v>
      </c>
      <c r="F157" s="21">
        <v>0.28520000000000001</v>
      </c>
      <c r="G157" s="22">
        <v>1.85</v>
      </c>
      <c r="H157" s="21">
        <v>0.1946</v>
      </c>
      <c r="I157" s="22">
        <v>3.82</v>
      </c>
      <c r="J157" s="23">
        <v>0.4798</v>
      </c>
      <c r="K157" s="22">
        <v>2.64</v>
      </c>
      <c r="L157" s="23">
        <v>446.12</v>
      </c>
    </row>
    <row r="158" spans="1:12" x14ac:dyDescent="0.35">
      <c r="A158">
        <v>10</v>
      </c>
      <c r="B158" t="s">
        <v>570</v>
      </c>
      <c r="C158" t="s">
        <v>571</v>
      </c>
      <c r="D158" s="21">
        <v>9.0490000000000001E-2</v>
      </c>
      <c r="E158" s="22">
        <v>4.46</v>
      </c>
      <c r="F158" s="21">
        <v>0.29418</v>
      </c>
      <c r="G158" s="22">
        <v>4.92</v>
      </c>
      <c r="H158" s="21">
        <v>0.20688000000000001</v>
      </c>
      <c r="I158" s="22">
        <v>4.45</v>
      </c>
      <c r="J158" s="23">
        <v>0.50106000000000006</v>
      </c>
      <c r="K158" s="22">
        <v>4.7300000000000004</v>
      </c>
      <c r="L158" s="23">
        <v>447.45</v>
      </c>
    </row>
    <row r="159" spans="1:12" x14ac:dyDescent="0.35">
      <c r="A159">
        <v>7</v>
      </c>
      <c r="B159" t="s">
        <v>346</v>
      </c>
      <c r="C159" t="s">
        <v>347</v>
      </c>
      <c r="D159" s="21">
        <v>9.3100000000000002E-2</v>
      </c>
      <c r="E159" s="22">
        <v>4.5599999999999996</v>
      </c>
      <c r="F159" s="21">
        <v>0.18859999999999999</v>
      </c>
      <c r="G159" s="22">
        <v>8.24</v>
      </c>
      <c r="H159" s="21">
        <v>0.15190000000000001</v>
      </c>
      <c r="I159" s="22">
        <v>10.25</v>
      </c>
      <c r="J159" s="23">
        <v>0.34050000000000002</v>
      </c>
      <c r="K159" s="22">
        <v>9.1300000000000008</v>
      </c>
      <c r="L159" s="23">
        <v>447.73</v>
      </c>
    </row>
    <row r="160" spans="1:12" x14ac:dyDescent="0.35">
      <c r="A160">
        <v>5</v>
      </c>
      <c r="B160" t="s">
        <v>217</v>
      </c>
      <c r="C160" t="s">
        <v>218</v>
      </c>
      <c r="D160" s="21">
        <v>8.6800000000000002E-2</v>
      </c>
      <c r="E160" s="22">
        <v>8.5299999999999994</v>
      </c>
      <c r="F160" s="21">
        <v>0.32729999999999998</v>
      </c>
      <c r="G160" s="22">
        <v>9.3800000000000008</v>
      </c>
      <c r="H160" s="21">
        <v>0.2571</v>
      </c>
      <c r="I160" s="22">
        <v>9.3699999999999992</v>
      </c>
      <c r="J160" s="23">
        <v>0.58440000000000003</v>
      </c>
      <c r="K160" s="22">
        <v>9.3800000000000008</v>
      </c>
      <c r="L160" s="23">
        <v>447.98</v>
      </c>
    </row>
    <row r="161" spans="1:12" x14ac:dyDescent="0.35">
      <c r="A161">
        <v>8</v>
      </c>
      <c r="B161" t="s">
        <v>436</v>
      </c>
      <c r="C161" t="s">
        <v>437</v>
      </c>
      <c r="D161" s="21">
        <v>8.695E-2</v>
      </c>
      <c r="E161" s="22">
        <v>3.09</v>
      </c>
      <c r="F161" s="21">
        <v>0.22370999999999999</v>
      </c>
      <c r="G161" s="22">
        <v>2.42</v>
      </c>
      <c r="H161" s="21">
        <v>0.13683000000000001</v>
      </c>
      <c r="I161" s="22">
        <v>3.72</v>
      </c>
      <c r="J161" s="23">
        <v>0.36053999999999997</v>
      </c>
      <c r="K161" s="22">
        <v>2.91</v>
      </c>
      <c r="L161" s="23">
        <v>448.16</v>
      </c>
    </row>
    <row r="162" spans="1:12" x14ac:dyDescent="0.35">
      <c r="A162">
        <v>5</v>
      </c>
      <c r="B162" t="s">
        <v>177</v>
      </c>
      <c r="C162" t="s">
        <v>178</v>
      </c>
      <c r="D162" s="21">
        <v>0.10150000000000001</v>
      </c>
      <c r="E162" s="22">
        <v>1.5</v>
      </c>
      <c r="F162" s="21">
        <v>0.22800000000000001</v>
      </c>
      <c r="G162" s="22">
        <v>6.5</v>
      </c>
      <c r="H162" s="21">
        <v>0.17349999999999999</v>
      </c>
      <c r="I162" s="22">
        <v>4.83</v>
      </c>
      <c r="J162" s="23">
        <v>0.40149999999999997</v>
      </c>
      <c r="K162" s="22">
        <v>5.77</v>
      </c>
      <c r="L162" s="23">
        <v>449.06</v>
      </c>
    </row>
    <row r="163" spans="1:12" x14ac:dyDescent="0.35">
      <c r="A163">
        <v>8</v>
      </c>
      <c r="B163" t="s">
        <v>448</v>
      </c>
      <c r="C163" t="s">
        <v>449</v>
      </c>
      <c r="D163" s="21">
        <v>8.0100000000000005E-2</v>
      </c>
      <c r="E163" s="22">
        <v>4.34</v>
      </c>
      <c r="F163" s="21">
        <v>0.61209999999999998</v>
      </c>
      <c r="G163" s="22">
        <v>15.76</v>
      </c>
      <c r="H163" s="21">
        <v>0</v>
      </c>
      <c r="I163" s="22" t="s">
        <v>227</v>
      </c>
      <c r="J163" s="23">
        <v>0.61209999999999998</v>
      </c>
      <c r="K163" s="22">
        <v>15.76</v>
      </c>
      <c r="L163" s="23">
        <v>449.36</v>
      </c>
    </row>
    <row r="164" spans="1:12" x14ac:dyDescent="0.35">
      <c r="A164">
        <v>4</v>
      </c>
      <c r="B164" t="s">
        <v>161</v>
      </c>
      <c r="C164" t="s">
        <v>162</v>
      </c>
      <c r="D164" s="21">
        <v>9.6199999999999994E-2</v>
      </c>
      <c r="E164" s="22">
        <v>13.2</v>
      </c>
      <c r="F164" s="21">
        <v>0.24299999999999999</v>
      </c>
      <c r="G164" s="22">
        <v>16.79</v>
      </c>
      <c r="H164" s="21">
        <v>0.19439999999999999</v>
      </c>
      <c r="I164" s="22">
        <v>16.77</v>
      </c>
      <c r="J164" s="23">
        <v>0.43740000000000001</v>
      </c>
      <c r="K164" s="22">
        <v>16.78</v>
      </c>
      <c r="L164" s="23">
        <v>449.46</v>
      </c>
    </row>
    <row r="165" spans="1:12" x14ac:dyDescent="0.35">
      <c r="A165">
        <v>4</v>
      </c>
      <c r="B165" t="s">
        <v>135</v>
      </c>
      <c r="C165" t="s">
        <v>136</v>
      </c>
      <c r="D165" s="21">
        <v>0.11650000000000001</v>
      </c>
      <c r="E165" s="22">
        <v>4.01</v>
      </c>
      <c r="F165" s="21">
        <v>0.47710000000000002</v>
      </c>
      <c r="G165" s="22">
        <v>3.4</v>
      </c>
      <c r="H165" s="21">
        <v>0.35980000000000001</v>
      </c>
      <c r="I165" s="22">
        <v>2.81</v>
      </c>
      <c r="J165" s="23">
        <v>0.83689999999999998</v>
      </c>
      <c r="K165" s="22">
        <v>3.14</v>
      </c>
      <c r="L165" s="23">
        <v>449.75</v>
      </c>
    </row>
    <row r="166" spans="1:12" x14ac:dyDescent="0.35">
      <c r="A166">
        <v>2</v>
      </c>
      <c r="B166" t="s">
        <v>83</v>
      </c>
      <c r="C166" t="s">
        <v>84</v>
      </c>
      <c r="D166" s="21">
        <v>8.7999999999999995E-2</v>
      </c>
      <c r="E166" s="22">
        <v>4.0999999999999996</v>
      </c>
      <c r="F166" s="21">
        <v>0.41699999999999998</v>
      </c>
      <c r="G166" s="22">
        <v>13.61</v>
      </c>
      <c r="H166" s="21">
        <v>0.32800000000000001</v>
      </c>
      <c r="I166" s="22">
        <v>13.6</v>
      </c>
      <c r="J166" s="23">
        <v>0.745</v>
      </c>
      <c r="K166" s="22">
        <v>13.61</v>
      </c>
      <c r="L166" s="23">
        <v>449.8</v>
      </c>
    </row>
    <row r="167" spans="1:12" x14ac:dyDescent="0.35">
      <c r="A167">
        <v>7</v>
      </c>
      <c r="B167" t="s">
        <v>354</v>
      </c>
      <c r="C167" t="s">
        <v>355</v>
      </c>
      <c r="D167" s="21">
        <v>7.1599999999999997E-2</v>
      </c>
      <c r="E167" s="22">
        <v>2.86</v>
      </c>
      <c r="F167" s="21">
        <v>0.30474000000000001</v>
      </c>
      <c r="G167" s="22">
        <v>9.3800000000000008</v>
      </c>
      <c r="H167" s="21">
        <v>0.24384</v>
      </c>
      <c r="I167" s="22">
        <v>9.74</v>
      </c>
      <c r="J167" s="23">
        <v>0.54858000000000007</v>
      </c>
      <c r="K167" s="22">
        <v>9.5399999999999991</v>
      </c>
      <c r="L167" s="23">
        <v>450.21</v>
      </c>
    </row>
    <row r="168" spans="1:12" x14ac:dyDescent="0.35">
      <c r="A168">
        <v>6</v>
      </c>
      <c r="B168" t="s">
        <v>320</v>
      </c>
      <c r="C168" t="s">
        <v>321</v>
      </c>
      <c r="D168" s="21">
        <v>6.13E-2</v>
      </c>
      <c r="E168" s="22">
        <v>1.72</v>
      </c>
      <c r="F168" s="21">
        <v>0.22950000000000001</v>
      </c>
      <c r="G168" s="22">
        <v>0.98</v>
      </c>
      <c r="H168" s="21">
        <v>0.1741</v>
      </c>
      <c r="I168" s="22">
        <v>-1.0900000000000001</v>
      </c>
      <c r="J168" s="23">
        <v>0.40360000000000001</v>
      </c>
      <c r="K168" s="22">
        <v>0.08</v>
      </c>
      <c r="L168" s="23">
        <v>451.41</v>
      </c>
    </row>
    <row r="169" spans="1:12" x14ac:dyDescent="0.35">
      <c r="A169">
        <v>4</v>
      </c>
      <c r="B169" t="s">
        <v>127</v>
      </c>
      <c r="C169" t="s">
        <v>128</v>
      </c>
      <c r="D169" s="21">
        <v>0.1168</v>
      </c>
      <c r="E169" s="22">
        <v>9.68</v>
      </c>
      <c r="F169" s="21">
        <v>0.51529999999999998</v>
      </c>
      <c r="G169" s="22">
        <v>15.9</v>
      </c>
      <c r="H169" s="21">
        <v>0.4118</v>
      </c>
      <c r="I169" s="22">
        <v>15.72</v>
      </c>
      <c r="J169" s="23">
        <v>0.92710000000000004</v>
      </c>
      <c r="K169" s="22">
        <v>15.82</v>
      </c>
      <c r="L169" s="23">
        <v>452.13</v>
      </c>
    </row>
    <row r="170" spans="1:12" x14ac:dyDescent="0.35">
      <c r="A170">
        <v>7</v>
      </c>
      <c r="B170" t="s">
        <v>350</v>
      </c>
      <c r="C170" t="s">
        <v>351</v>
      </c>
      <c r="D170" s="21">
        <v>0.1154</v>
      </c>
      <c r="E170" s="22">
        <v>20.84</v>
      </c>
      <c r="F170" s="21">
        <v>0.47289999999999999</v>
      </c>
      <c r="G170" s="22">
        <v>6.45</v>
      </c>
      <c r="H170" s="21">
        <v>0.4032</v>
      </c>
      <c r="I170" s="22">
        <v>9.51</v>
      </c>
      <c r="J170" s="23">
        <v>0.87609999999999999</v>
      </c>
      <c r="K170" s="22">
        <v>7.83</v>
      </c>
      <c r="L170" s="23">
        <v>452.22</v>
      </c>
    </row>
    <row r="171" spans="1:12" x14ac:dyDescent="0.35">
      <c r="A171">
        <v>11</v>
      </c>
      <c r="B171" t="s">
        <v>701</v>
      </c>
      <c r="C171" t="s">
        <v>702</v>
      </c>
      <c r="D171" s="21">
        <v>0.11899999999999999</v>
      </c>
      <c r="E171" s="22">
        <v>-1.63</v>
      </c>
      <c r="F171" s="21">
        <v>0.3664</v>
      </c>
      <c r="G171" s="22">
        <v>0.56000000000000005</v>
      </c>
      <c r="H171" s="21">
        <v>0.29430000000000001</v>
      </c>
      <c r="I171" s="22">
        <v>0.56000000000000005</v>
      </c>
      <c r="J171" s="23">
        <v>0.66070000000000007</v>
      </c>
      <c r="K171" s="22">
        <v>0.56000000000000005</v>
      </c>
      <c r="L171" s="23">
        <v>452.55</v>
      </c>
    </row>
    <row r="172" spans="1:12" x14ac:dyDescent="0.35">
      <c r="A172">
        <v>8</v>
      </c>
      <c r="B172" t="s">
        <v>490</v>
      </c>
      <c r="C172" t="s">
        <v>491</v>
      </c>
      <c r="D172" s="21">
        <v>0.1178</v>
      </c>
      <c r="E172" s="22">
        <v>1.34</v>
      </c>
      <c r="F172" s="21">
        <v>0.8659</v>
      </c>
      <c r="G172" s="22">
        <v>6.54</v>
      </c>
      <c r="H172" s="21">
        <v>0</v>
      </c>
      <c r="I172" s="22" t="s">
        <v>227</v>
      </c>
      <c r="J172" s="23">
        <v>0.8659</v>
      </c>
      <c r="K172" s="22">
        <v>6.54</v>
      </c>
      <c r="L172" s="23">
        <v>452.65</v>
      </c>
    </row>
    <row r="173" spans="1:12" x14ac:dyDescent="0.35">
      <c r="A173">
        <v>10</v>
      </c>
      <c r="B173" t="s">
        <v>564</v>
      </c>
      <c r="C173" t="s">
        <v>565</v>
      </c>
      <c r="D173" s="21">
        <v>0.1053</v>
      </c>
      <c r="E173" s="22">
        <v>3.61</v>
      </c>
      <c r="F173" s="21">
        <v>0.2954</v>
      </c>
      <c r="G173" s="22">
        <v>3.74</v>
      </c>
      <c r="H173" s="21">
        <v>0.19059999999999999</v>
      </c>
      <c r="I173" s="22">
        <v>-4.82</v>
      </c>
      <c r="J173" s="23">
        <v>0.48599999999999999</v>
      </c>
      <c r="K173" s="22">
        <v>0.21</v>
      </c>
      <c r="L173" s="23">
        <v>452.86</v>
      </c>
    </row>
    <row r="174" spans="1:12" x14ac:dyDescent="0.35">
      <c r="A174">
        <v>10</v>
      </c>
      <c r="B174" t="s">
        <v>627</v>
      </c>
      <c r="C174" t="s">
        <v>628</v>
      </c>
      <c r="D174" s="21">
        <v>7.8600000000000003E-2</v>
      </c>
      <c r="E174" s="22">
        <v>8.5</v>
      </c>
      <c r="F174" s="21">
        <v>0.2054</v>
      </c>
      <c r="G174" s="22">
        <v>15.25</v>
      </c>
      <c r="H174" s="21">
        <v>0.16769999999999999</v>
      </c>
      <c r="I174" s="22">
        <v>12.52</v>
      </c>
      <c r="J174" s="23">
        <v>0.37309999999999999</v>
      </c>
      <c r="K174" s="22">
        <v>14.01</v>
      </c>
      <c r="L174" s="23">
        <v>454.48</v>
      </c>
    </row>
    <row r="175" spans="1:12" x14ac:dyDescent="0.35">
      <c r="A175">
        <v>3</v>
      </c>
      <c r="B175" t="s">
        <v>113</v>
      </c>
      <c r="C175" t="s">
        <v>114</v>
      </c>
      <c r="D175" s="21">
        <v>9.5799999999999996E-2</v>
      </c>
      <c r="E175" s="22">
        <v>10.199999999999999</v>
      </c>
      <c r="F175" s="21">
        <v>0.20380000000000001</v>
      </c>
      <c r="G175" s="22">
        <v>7.9</v>
      </c>
      <c r="H175" s="21">
        <v>0.1331</v>
      </c>
      <c r="I175" s="22">
        <v>6.11</v>
      </c>
      <c r="J175" s="23">
        <v>0.33689999999999998</v>
      </c>
      <c r="K175" s="22">
        <v>7.18</v>
      </c>
      <c r="L175" s="23">
        <v>455.07</v>
      </c>
    </row>
    <row r="176" spans="1:12" x14ac:dyDescent="0.35">
      <c r="A176">
        <v>6</v>
      </c>
      <c r="B176" t="s">
        <v>280</v>
      </c>
      <c r="C176" t="s">
        <v>281</v>
      </c>
      <c r="D176" s="21">
        <v>7.2599999999999998E-2</v>
      </c>
      <c r="E176" s="22">
        <v>23.49</v>
      </c>
      <c r="F176" s="21">
        <v>0.28349999999999997</v>
      </c>
      <c r="G176" s="22">
        <v>23.56</v>
      </c>
      <c r="H176" s="21">
        <v>0.20630000000000001</v>
      </c>
      <c r="I176" s="22">
        <v>3.92</v>
      </c>
      <c r="J176" s="23">
        <v>0.48980000000000001</v>
      </c>
      <c r="K176" s="22">
        <v>14.45</v>
      </c>
      <c r="L176" s="23">
        <v>455.49</v>
      </c>
    </row>
    <row r="177" spans="1:12" x14ac:dyDescent="0.35">
      <c r="A177">
        <v>8</v>
      </c>
      <c r="B177" t="s">
        <v>432</v>
      </c>
      <c r="C177" t="s">
        <v>433</v>
      </c>
      <c r="D177" s="21">
        <v>0.1077</v>
      </c>
      <c r="E177" s="22">
        <v>4.0199999999999996</v>
      </c>
      <c r="F177" s="21">
        <v>0.34439999999999998</v>
      </c>
      <c r="G177" s="22">
        <v>24.9</v>
      </c>
      <c r="H177" s="21">
        <v>0.26169999999999999</v>
      </c>
      <c r="I177" s="22">
        <v>26.43</v>
      </c>
      <c r="J177" s="23">
        <v>0.60609999999999997</v>
      </c>
      <c r="K177" s="22">
        <v>25.55</v>
      </c>
      <c r="L177" s="23">
        <v>457.19</v>
      </c>
    </row>
    <row r="178" spans="1:12" x14ac:dyDescent="0.35">
      <c r="A178">
        <v>9</v>
      </c>
      <c r="B178" t="s">
        <v>512</v>
      </c>
      <c r="C178" t="s">
        <v>513</v>
      </c>
      <c r="D178" s="21">
        <v>0.1118</v>
      </c>
      <c r="E178" s="22">
        <v>3.09</v>
      </c>
      <c r="F178" s="21">
        <v>0.2863</v>
      </c>
      <c r="G178" s="22">
        <v>-0.49</v>
      </c>
      <c r="H178" s="21">
        <v>0.21210000000000001</v>
      </c>
      <c r="I178" s="22">
        <v>-0.48</v>
      </c>
      <c r="J178" s="23">
        <v>0.49840000000000001</v>
      </c>
      <c r="K178" s="22">
        <v>-0.49</v>
      </c>
      <c r="L178" s="23">
        <v>458.02</v>
      </c>
    </row>
    <row r="179" spans="1:12" x14ac:dyDescent="0.35">
      <c r="A179">
        <v>10</v>
      </c>
      <c r="B179" t="s">
        <v>615</v>
      </c>
      <c r="C179" t="s">
        <v>616</v>
      </c>
      <c r="D179" s="21">
        <v>9.1899999999999996E-2</v>
      </c>
      <c r="E179" s="22">
        <v>16.420000000000002</v>
      </c>
      <c r="F179" s="21">
        <v>0.28100000000000003</v>
      </c>
      <c r="G179" s="22">
        <v>16.54</v>
      </c>
      <c r="H179" s="21">
        <v>0.1676</v>
      </c>
      <c r="I179" s="22">
        <v>17.079999999999998</v>
      </c>
      <c r="J179" s="23">
        <v>0.4486</v>
      </c>
      <c r="K179" s="22">
        <v>16.739999999999998</v>
      </c>
      <c r="L179" s="23">
        <v>458.29</v>
      </c>
    </row>
    <row r="180" spans="1:12" x14ac:dyDescent="0.35">
      <c r="A180">
        <v>1</v>
      </c>
      <c r="B180" t="s">
        <v>49</v>
      </c>
      <c r="C180" t="s">
        <v>50</v>
      </c>
      <c r="D180" s="21">
        <v>0.13589999999999999</v>
      </c>
      <c r="E180" s="22">
        <v>6.55</v>
      </c>
      <c r="F180" s="21">
        <v>0.43319999999999997</v>
      </c>
      <c r="G180" s="22">
        <v>-1.97</v>
      </c>
      <c r="H180" s="21">
        <v>0.34560000000000002</v>
      </c>
      <c r="I180" s="22">
        <v>-1.9</v>
      </c>
      <c r="J180" s="23">
        <v>0.77879999999999994</v>
      </c>
      <c r="K180" s="22">
        <v>-1.94</v>
      </c>
      <c r="L180" s="23">
        <v>459.23</v>
      </c>
    </row>
    <row r="181" spans="1:12" x14ac:dyDescent="0.35">
      <c r="A181">
        <v>5</v>
      </c>
      <c r="B181" t="s">
        <v>195</v>
      </c>
      <c r="C181" t="s">
        <v>196</v>
      </c>
      <c r="D181" s="21">
        <v>0.1087</v>
      </c>
      <c r="E181" s="22">
        <v>10.6</v>
      </c>
      <c r="F181" s="21">
        <v>0.20979999999999999</v>
      </c>
      <c r="G181" s="22">
        <v>11.53</v>
      </c>
      <c r="H181" s="21">
        <v>0.16059999999999999</v>
      </c>
      <c r="I181" s="22">
        <v>11.52</v>
      </c>
      <c r="J181" s="23">
        <v>0.37039999999999995</v>
      </c>
      <c r="K181" s="22">
        <v>11.53</v>
      </c>
      <c r="L181" s="23">
        <v>460.23</v>
      </c>
    </row>
    <row r="182" spans="1:12" x14ac:dyDescent="0.35">
      <c r="A182">
        <v>4</v>
      </c>
      <c r="B182" t="s">
        <v>157</v>
      </c>
      <c r="C182" t="s">
        <v>158</v>
      </c>
      <c r="D182" s="21">
        <v>9.4E-2</v>
      </c>
      <c r="E182" s="22">
        <v>5.35</v>
      </c>
      <c r="F182" s="21">
        <v>0.23899999999999999</v>
      </c>
      <c r="G182" s="22">
        <v>8.07</v>
      </c>
      <c r="H182" s="21">
        <v>0.18090000000000001</v>
      </c>
      <c r="I182" s="22">
        <v>6.23</v>
      </c>
      <c r="J182" s="23">
        <v>0.4199</v>
      </c>
      <c r="K182" s="22">
        <v>7.27</v>
      </c>
      <c r="L182" s="23">
        <v>460.33</v>
      </c>
    </row>
    <row r="183" spans="1:12" x14ac:dyDescent="0.35">
      <c r="A183">
        <v>7</v>
      </c>
      <c r="B183" t="s">
        <v>396</v>
      </c>
      <c r="C183" t="s">
        <v>397</v>
      </c>
      <c r="D183" s="21">
        <v>8.7999999999999995E-2</v>
      </c>
      <c r="E183" s="22">
        <v>5.66</v>
      </c>
      <c r="F183" s="21">
        <v>0.2661</v>
      </c>
      <c r="G183" s="22">
        <v>7.53</v>
      </c>
      <c r="H183" s="21">
        <v>0.1938</v>
      </c>
      <c r="I183" s="22">
        <v>7.54</v>
      </c>
      <c r="J183" s="23">
        <v>0.45989999999999998</v>
      </c>
      <c r="K183" s="22">
        <v>7.54</v>
      </c>
      <c r="L183" s="23">
        <v>460.54</v>
      </c>
    </row>
    <row r="184" spans="1:12" x14ac:dyDescent="0.35">
      <c r="A184">
        <v>10</v>
      </c>
      <c r="B184" t="s">
        <v>589</v>
      </c>
      <c r="C184" t="s">
        <v>590</v>
      </c>
      <c r="D184" s="21">
        <v>0.09</v>
      </c>
      <c r="E184" s="22">
        <v>7.31</v>
      </c>
      <c r="F184" s="21">
        <v>0.23599999999999999</v>
      </c>
      <c r="G184" s="22">
        <v>5.0999999999999996</v>
      </c>
      <c r="H184" s="21">
        <v>0.14000000000000001</v>
      </c>
      <c r="I184" s="22">
        <v>5.86</v>
      </c>
      <c r="J184" s="23">
        <v>0.376</v>
      </c>
      <c r="K184" s="22">
        <v>5.38</v>
      </c>
      <c r="L184" s="23">
        <v>460.68</v>
      </c>
    </row>
    <row r="185" spans="1:12" x14ac:dyDescent="0.35">
      <c r="A185">
        <v>7</v>
      </c>
      <c r="B185" t="s">
        <v>326</v>
      </c>
      <c r="C185" t="s">
        <v>327</v>
      </c>
      <c r="D185" s="21">
        <v>6.2899999999999998E-2</v>
      </c>
      <c r="E185" s="22">
        <v>6.37</v>
      </c>
      <c r="F185" s="21">
        <v>0.31317</v>
      </c>
      <c r="G185" s="22">
        <v>8.48</v>
      </c>
      <c r="H185" s="21">
        <v>0.25216</v>
      </c>
      <c r="I185" s="22">
        <v>8.48</v>
      </c>
      <c r="J185" s="23">
        <v>0.56533</v>
      </c>
      <c r="K185" s="22">
        <v>8.48</v>
      </c>
      <c r="L185" s="23">
        <v>460.78</v>
      </c>
    </row>
    <row r="186" spans="1:12" x14ac:dyDescent="0.35">
      <c r="A186">
        <v>10</v>
      </c>
      <c r="B186" t="s">
        <v>613</v>
      </c>
      <c r="C186" t="s">
        <v>614</v>
      </c>
      <c r="D186" s="21">
        <v>0.1007</v>
      </c>
      <c r="E186" s="22">
        <v>14.64</v>
      </c>
      <c r="F186" s="21">
        <v>0.29420000000000002</v>
      </c>
      <c r="G186" s="22">
        <v>12.15</v>
      </c>
      <c r="H186" s="21">
        <v>0.24179999999999999</v>
      </c>
      <c r="I186" s="22">
        <v>9.9</v>
      </c>
      <c r="J186" s="23">
        <v>0.53600000000000003</v>
      </c>
      <c r="K186" s="22">
        <v>11.13</v>
      </c>
      <c r="L186" s="23">
        <v>461.21</v>
      </c>
    </row>
    <row r="187" spans="1:12" x14ac:dyDescent="0.35">
      <c r="A187">
        <v>11</v>
      </c>
      <c r="B187" t="s">
        <v>669</v>
      </c>
      <c r="C187" t="s">
        <v>670</v>
      </c>
      <c r="D187" s="21">
        <v>0.1741</v>
      </c>
      <c r="E187" s="22">
        <v>8.2799999999999994</v>
      </c>
      <c r="F187" s="21">
        <v>0.51039999999999996</v>
      </c>
      <c r="G187" s="22">
        <v>8.73</v>
      </c>
      <c r="H187" s="21">
        <v>0.38030000000000003</v>
      </c>
      <c r="I187" s="22">
        <v>7.27</v>
      </c>
      <c r="J187" s="23">
        <v>0.89070000000000005</v>
      </c>
      <c r="K187" s="22">
        <v>8.1</v>
      </c>
      <c r="L187" s="23">
        <v>461.33</v>
      </c>
    </row>
    <row r="188" spans="1:12" x14ac:dyDescent="0.35">
      <c r="A188">
        <v>4</v>
      </c>
      <c r="B188" t="s">
        <v>165</v>
      </c>
      <c r="C188" t="s">
        <v>166</v>
      </c>
      <c r="D188" s="21">
        <v>9.8599999999999993E-2</v>
      </c>
      <c r="E188" s="22">
        <v>5.31</v>
      </c>
      <c r="F188" s="21">
        <v>0.51470000000000005</v>
      </c>
      <c r="G188" s="22">
        <v>6.99</v>
      </c>
      <c r="H188" s="21">
        <v>0.41599999999999998</v>
      </c>
      <c r="I188" s="22">
        <v>7</v>
      </c>
      <c r="J188" s="23">
        <v>0.93070000000000008</v>
      </c>
      <c r="K188" s="22">
        <v>6.99</v>
      </c>
      <c r="L188" s="23">
        <v>461.39</v>
      </c>
    </row>
    <row r="189" spans="1:12" x14ac:dyDescent="0.35">
      <c r="A189">
        <v>5</v>
      </c>
      <c r="B189" t="s">
        <v>234</v>
      </c>
      <c r="C189" t="s">
        <v>235</v>
      </c>
      <c r="D189" s="21">
        <v>0.11662</v>
      </c>
      <c r="E189" s="22">
        <v>6.17</v>
      </c>
      <c r="F189" s="21">
        <v>0.17632</v>
      </c>
      <c r="G189" s="22">
        <v>5.47</v>
      </c>
      <c r="H189" s="21">
        <v>0.13542000000000001</v>
      </c>
      <c r="I189" s="22">
        <v>5.38</v>
      </c>
      <c r="J189" s="23">
        <v>0.31174000000000002</v>
      </c>
      <c r="K189" s="22">
        <v>5.43</v>
      </c>
      <c r="L189" s="23">
        <v>461.98</v>
      </c>
    </row>
    <row r="190" spans="1:12" x14ac:dyDescent="0.35">
      <c r="A190">
        <v>8</v>
      </c>
      <c r="B190" t="s">
        <v>472</v>
      </c>
      <c r="C190" t="s">
        <v>473</v>
      </c>
      <c r="D190" s="21">
        <v>0.10879999999999999</v>
      </c>
      <c r="E190" s="22">
        <v>2</v>
      </c>
      <c r="F190" s="21">
        <v>0.33589999999999998</v>
      </c>
      <c r="G190" s="22">
        <v>9.39</v>
      </c>
      <c r="H190" s="21">
        <v>0.2334</v>
      </c>
      <c r="I190" s="22">
        <v>1.67</v>
      </c>
      <c r="J190" s="23">
        <v>0.56929999999999992</v>
      </c>
      <c r="K190" s="22">
        <v>6.09</v>
      </c>
      <c r="L190" s="23">
        <v>462.33</v>
      </c>
    </row>
    <row r="191" spans="1:12" x14ac:dyDescent="0.35">
      <c r="A191">
        <v>5</v>
      </c>
      <c r="B191" t="s">
        <v>246</v>
      </c>
      <c r="C191" t="s">
        <v>247</v>
      </c>
      <c r="D191" s="21">
        <v>9.3600000000000003E-2</v>
      </c>
      <c r="E191" s="22">
        <v>8.4600000000000009</v>
      </c>
      <c r="F191" s="21">
        <v>0.27379999999999999</v>
      </c>
      <c r="G191" s="22">
        <v>14.46</v>
      </c>
      <c r="H191" s="21">
        <v>0.18720000000000001</v>
      </c>
      <c r="I191" s="22">
        <v>12.96</v>
      </c>
      <c r="J191" s="23">
        <v>0.46099999999999997</v>
      </c>
      <c r="K191" s="22">
        <v>13.84</v>
      </c>
      <c r="L191" s="23">
        <v>463</v>
      </c>
    </row>
    <row r="192" spans="1:12" x14ac:dyDescent="0.35">
      <c r="A192">
        <v>4</v>
      </c>
      <c r="B192" t="s">
        <v>123</v>
      </c>
      <c r="C192" t="s">
        <v>124</v>
      </c>
      <c r="D192" s="21">
        <v>9.69E-2</v>
      </c>
      <c r="E192" s="22">
        <v>2.1</v>
      </c>
      <c r="F192" s="21">
        <v>0.2913</v>
      </c>
      <c r="G192" s="22">
        <v>4.4000000000000004</v>
      </c>
      <c r="H192" s="21">
        <v>0.2261</v>
      </c>
      <c r="I192" s="22">
        <v>1.61</v>
      </c>
      <c r="J192" s="23">
        <v>0.51739999999999997</v>
      </c>
      <c r="K192" s="22">
        <v>3.16</v>
      </c>
      <c r="L192" s="23">
        <v>464.35</v>
      </c>
    </row>
    <row r="193" spans="1:12" x14ac:dyDescent="0.35">
      <c r="A193">
        <v>12</v>
      </c>
      <c r="B193" t="s">
        <v>709</v>
      </c>
      <c r="C193" t="s">
        <v>710</v>
      </c>
      <c r="D193" s="21">
        <v>0.1037</v>
      </c>
      <c r="E193" s="22">
        <v>12.9</v>
      </c>
      <c r="F193" s="21">
        <v>0.45040000000000002</v>
      </c>
      <c r="G193" s="22">
        <v>27.91</v>
      </c>
      <c r="H193" s="21">
        <v>0.25209999999999999</v>
      </c>
      <c r="I193" s="22">
        <v>-10.89</v>
      </c>
      <c r="J193" s="23">
        <v>0.70250000000000001</v>
      </c>
      <c r="K193" s="22">
        <v>10.62</v>
      </c>
      <c r="L193" s="23">
        <v>464.79</v>
      </c>
    </row>
    <row r="194" spans="1:12" x14ac:dyDescent="0.35">
      <c r="A194">
        <v>1</v>
      </c>
      <c r="B194" t="s">
        <v>41</v>
      </c>
      <c r="C194" t="s">
        <v>42</v>
      </c>
      <c r="D194" s="21">
        <v>0.14169999999999999</v>
      </c>
      <c r="E194" s="22">
        <v>2.56</v>
      </c>
      <c r="F194" s="21">
        <v>0.4536</v>
      </c>
      <c r="G194" s="22">
        <v>6.52</v>
      </c>
      <c r="H194" s="21">
        <v>0.3654</v>
      </c>
      <c r="I194" s="22">
        <v>6.33</v>
      </c>
      <c r="J194" s="23">
        <v>0.81899999999999995</v>
      </c>
      <c r="K194" s="22">
        <v>6.44</v>
      </c>
      <c r="L194" s="23">
        <v>465.79</v>
      </c>
    </row>
    <row r="195" spans="1:12" x14ac:dyDescent="0.35">
      <c r="A195">
        <v>7</v>
      </c>
      <c r="B195" t="s">
        <v>388</v>
      </c>
      <c r="C195" t="s">
        <v>389</v>
      </c>
      <c r="D195" s="21">
        <v>0.10970000000000001</v>
      </c>
      <c r="E195" s="22">
        <v>4.3499999999999996</v>
      </c>
      <c r="F195" s="21">
        <v>0.24940000000000001</v>
      </c>
      <c r="G195" s="22">
        <v>7.38</v>
      </c>
      <c r="H195" s="21">
        <v>0.17960000000000001</v>
      </c>
      <c r="I195" s="22">
        <v>7.4</v>
      </c>
      <c r="J195" s="23">
        <v>0.42900000000000005</v>
      </c>
      <c r="K195" s="22">
        <v>7.39</v>
      </c>
      <c r="L195" s="23">
        <v>466.48</v>
      </c>
    </row>
    <row r="196" spans="1:12" x14ac:dyDescent="0.35">
      <c r="A196">
        <v>11</v>
      </c>
      <c r="B196" t="s">
        <v>703</v>
      </c>
      <c r="C196" t="s">
        <v>704</v>
      </c>
      <c r="D196" s="21">
        <v>0.1106</v>
      </c>
      <c r="E196" s="22">
        <v>6.29</v>
      </c>
      <c r="F196" s="21">
        <v>0.32579999999999998</v>
      </c>
      <c r="G196" s="22">
        <v>3.62</v>
      </c>
      <c r="H196" s="21">
        <v>0.2591</v>
      </c>
      <c r="I196" s="22">
        <v>3.78</v>
      </c>
      <c r="J196" s="23">
        <v>0.58489999999999998</v>
      </c>
      <c r="K196" s="22">
        <v>3.69</v>
      </c>
      <c r="L196" s="23">
        <v>466.93</v>
      </c>
    </row>
    <row r="197" spans="1:12" x14ac:dyDescent="0.35">
      <c r="A197">
        <v>11</v>
      </c>
      <c r="B197" t="s">
        <v>689</v>
      </c>
      <c r="C197" t="s">
        <v>690</v>
      </c>
      <c r="D197" s="21">
        <v>0.122</v>
      </c>
      <c r="E197" s="22">
        <v>9.31</v>
      </c>
      <c r="F197" s="21">
        <v>0.2495</v>
      </c>
      <c r="G197" s="22">
        <v>13.29</v>
      </c>
      <c r="H197" s="21">
        <v>0.21210000000000001</v>
      </c>
      <c r="I197" s="22">
        <v>13.29</v>
      </c>
      <c r="J197" s="23">
        <v>0.46160000000000001</v>
      </c>
      <c r="K197" s="22">
        <v>13.29</v>
      </c>
      <c r="L197" s="23">
        <v>467.25</v>
      </c>
    </row>
    <row r="198" spans="1:12" x14ac:dyDescent="0.35">
      <c r="A198">
        <v>4</v>
      </c>
      <c r="B198" t="s">
        <v>133</v>
      </c>
      <c r="C198" t="s">
        <v>134</v>
      </c>
      <c r="D198" s="21">
        <v>0.10539999999999999</v>
      </c>
      <c r="E198" s="22">
        <v>2.86</v>
      </c>
      <c r="F198" s="21">
        <v>0.31069999999999998</v>
      </c>
      <c r="G198" s="22">
        <v>1.71</v>
      </c>
      <c r="H198" s="21">
        <v>0.25340000000000001</v>
      </c>
      <c r="I198" s="22">
        <v>1.7</v>
      </c>
      <c r="J198" s="23">
        <v>0.56410000000000005</v>
      </c>
      <c r="K198" s="22">
        <v>1.7</v>
      </c>
      <c r="L198" s="23">
        <v>468.42</v>
      </c>
    </row>
    <row r="199" spans="1:12" x14ac:dyDescent="0.35">
      <c r="A199">
        <v>10</v>
      </c>
      <c r="B199" t="s">
        <v>548</v>
      </c>
      <c r="C199" t="s">
        <v>549</v>
      </c>
      <c r="D199" s="21">
        <v>8.4199999999999997E-2</v>
      </c>
      <c r="E199" s="22">
        <v>6.75</v>
      </c>
      <c r="F199" s="21">
        <v>0.3211</v>
      </c>
      <c r="G199" s="22">
        <v>6.37</v>
      </c>
      <c r="H199" s="21">
        <v>0.26869999999999999</v>
      </c>
      <c r="I199" s="22">
        <v>5.86</v>
      </c>
      <c r="J199" s="23">
        <v>0.58979999999999999</v>
      </c>
      <c r="K199" s="22">
        <v>6.14</v>
      </c>
      <c r="L199" s="23">
        <v>470.09</v>
      </c>
    </row>
    <row r="200" spans="1:12" x14ac:dyDescent="0.35">
      <c r="A200">
        <v>5</v>
      </c>
      <c r="B200" t="s">
        <v>228</v>
      </c>
      <c r="C200" t="s">
        <v>229</v>
      </c>
      <c r="D200" s="21">
        <v>8.8499999999999995E-2</v>
      </c>
      <c r="E200" s="22">
        <v>5.32</v>
      </c>
      <c r="F200" s="21">
        <v>0.21709999999999999</v>
      </c>
      <c r="G200" s="22">
        <v>7.88</v>
      </c>
      <c r="H200" s="21">
        <v>0.1741</v>
      </c>
      <c r="I200" s="22">
        <v>7.85</v>
      </c>
      <c r="J200" s="23">
        <v>0.39119999999999999</v>
      </c>
      <c r="K200" s="22">
        <v>7.87</v>
      </c>
      <c r="L200" s="23">
        <v>471.18</v>
      </c>
    </row>
    <row r="201" spans="1:12" x14ac:dyDescent="0.35">
      <c r="A201">
        <v>7</v>
      </c>
      <c r="B201" t="s">
        <v>352</v>
      </c>
      <c r="C201" t="s">
        <v>353</v>
      </c>
      <c r="D201" s="21">
        <v>6.2300000000000001E-2</v>
      </c>
      <c r="E201" s="22">
        <v>3.27</v>
      </c>
      <c r="F201" s="21">
        <v>0.1595</v>
      </c>
      <c r="G201" s="22">
        <v>4.32</v>
      </c>
      <c r="H201" s="21">
        <v>0.1203</v>
      </c>
      <c r="I201" s="22">
        <v>4.46</v>
      </c>
      <c r="J201" s="23">
        <v>0.27979999999999999</v>
      </c>
      <c r="K201" s="22">
        <v>4.38</v>
      </c>
      <c r="L201" s="23">
        <v>471.49</v>
      </c>
    </row>
    <row r="202" spans="1:12" x14ac:dyDescent="0.35">
      <c r="A202">
        <v>10</v>
      </c>
      <c r="B202" t="s">
        <v>633</v>
      </c>
      <c r="C202" t="s">
        <v>634</v>
      </c>
      <c r="D202" s="21">
        <v>9.7799999999999998E-2</v>
      </c>
      <c r="E202" s="22">
        <v>0.75</v>
      </c>
      <c r="F202" s="21">
        <v>0.26140000000000002</v>
      </c>
      <c r="G202" s="22">
        <v>4.3899999999999997</v>
      </c>
      <c r="H202" s="21">
        <v>0.2054</v>
      </c>
      <c r="I202" s="22">
        <v>4.62</v>
      </c>
      <c r="J202" s="23">
        <v>0.46679999999999999</v>
      </c>
      <c r="K202" s="22">
        <v>4.49</v>
      </c>
      <c r="L202" s="23">
        <v>471.83</v>
      </c>
    </row>
    <row r="203" spans="1:12" x14ac:dyDescent="0.35">
      <c r="A203">
        <v>5</v>
      </c>
      <c r="B203" t="s">
        <v>197</v>
      </c>
      <c r="C203" t="s">
        <v>198</v>
      </c>
      <c r="D203" s="21">
        <v>9.1499999999999998E-2</v>
      </c>
      <c r="E203" s="22">
        <v>15.83</v>
      </c>
      <c r="F203" s="21">
        <v>0.27039999999999997</v>
      </c>
      <c r="G203" s="22">
        <v>13.13</v>
      </c>
      <c r="H203" s="21">
        <v>0.2157</v>
      </c>
      <c r="I203" s="22">
        <v>13.13</v>
      </c>
      <c r="J203" s="23">
        <v>0.48609999999999998</v>
      </c>
      <c r="K203" s="22">
        <v>13.13</v>
      </c>
      <c r="L203" s="23">
        <v>471.97</v>
      </c>
    </row>
    <row r="204" spans="1:12" x14ac:dyDescent="0.35">
      <c r="A204">
        <v>10</v>
      </c>
      <c r="B204" t="s">
        <v>560</v>
      </c>
      <c r="C204" t="s">
        <v>561</v>
      </c>
      <c r="D204" s="21">
        <v>0.10680000000000001</v>
      </c>
      <c r="E204" s="22">
        <v>9.19</v>
      </c>
      <c r="F204" s="21">
        <v>0.30940000000000001</v>
      </c>
      <c r="G204" s="22">
        <v>8.9700000000000006</v>
      </c>
      <c r="H204" s="21">
        <v>0.24560000000000001</v>
      </c>
      <c r="I204" s="22">
        <v>8.99</v>
      </c>
      <c r="J204" s="23">
        <v>0.55500000000000005</v>
      </c>
      <c r="K204" s="22">
        <v>8.98</v>
      </c>
      <c r="L204" s="23">
        <v>473.68</v>
      </c>
    </row>
    <row r="205" spans="1:12" x14ac:dyDescent="0.35">
      <c r="A205">
        <v>5</v>
      </c>
      <c r="B205" t="s">
        <v>260</v>
      </c>
      <c r="C205" t="s">
        <v>261</v>
      </c>
      <c r="D205" s="21">
        <v>0.1051</v>
      </c>
      <c r="E205" s="22">
        <v>12.68</v>
      </c>
      <c r="F205" s="21">
        <v>0.26790000000000003</v>
      </c>
      <c r="G205" s="22">
        <v>16.95</v>
      </c>
      <c r="H205" s="21">
        <v>0.2087</v>
      </c>
      <c r="I205" s="22">
        <v>18.09</v>
      </c>
      <c r="J205" s="23">
        <v>0.47660000000000002</v>
      </c>
      <c r="K205" s="22">
        <v>17.45</v>
      </c>
      <c r="L205" s="23">
        <v>476.02</v>
      </c>
    </row>
    <row r="206" spans="1:12" x14ac:dyDescent="0.35">
      <c r="A206">
        <v>4</v>
      </c>
      <c r="B206" t="s">
        <v>137</v>
      </c>
      <c r="C206" t="s">
        <v>138</v>
      </c>
      <c r="D206" s="21">
        <v>0.11</v>
      </c>
      <c r="E206" s="22">
        <v>2.48</v>
      </c>
      <c r="F206" s="21">
        <v>0.26869999999999999</v>
      </c>
      <c r="G206" s="22">
        <v>5.44</v>
      </c>
      <c r="H206" s="21">
        <v>0.2326</v>
      </c>
      <c r="I206" s="22">
        <v>6.49</v>
      </c>
      <c r="J206" s="23">
        <v>0.50129999999999997</v>
      </c>
      <c r="K206" s="22">
        <v>5.92</v>
      </c>
      <c r="L206" s="23">
        <v>477.13</v>
      </c>
    </row>
    <row r="207" spans="1:12" x14ac:dyDescent="0.35">
      <c r="A207">
        <v>10</v>
      </c>
      <c r="B207" t="s">
        <v>542</v>
      </c>
      <c r="C207" t="s">
        <v>543</v>
      </c>
      <c r="D207" s="21">
        <v>0.10199999999999999</v>
      </c>
      <c r="E207" s="22">
        <v>0.8</v>
      </c>
      <c r="F207" s="21">
        <v>0.216</v>
      </c>
      <c r="G207" s="22">
        <v>2.41</v>
      </c>
      <c r="H207" s="21">
        <v>0.17199999999999999</v>
      </c>
      <c r="I207" s="22">
        <v>2.78</v>
      </c>
      <c r="J207" s="23">
        <v>0.38800000000000001</v>
      </c>
      <c r="K207" s="22">
        <v>2.58</v>
      </c>
      <c r="L207" s="23">
        <v>477.6</v>
      </c>
    </row>
    <row r="208" spans="1:12" x14ac:dyDescent="0.35">
      <c r="A208">
        <v>5</v>
      </c>
      <c r="B208" t="s">
        <v>169</v>
      </c>
      <c r="C208" t="s">
        <v>170</v>
      </c>
      <c r="D208" s="21">
        <v>0.1027</v>
      </c>
      <c r="E208" s="22">
        <v>2.5</v>
      </c>
      <c r="F208" s="21">
        <v>0.49349999999999999</v>
      </c>
      <c r="G208" s="22">
        <v>4.03</v>
      </c>
      <c r="H208" s="21">
        <v>0.38879999999999998</v>
      </c>
      <c r="I208" s="22">
        <v>4.05</v>
      </c>
      <c r="J208" s="23">
        <v>0.88229999999999997</v>
      </c>
      <c r="K208" s="22">
        <v>4.04</v>
      </c>
      <c r="L208" s="23">
        <v>479.13</v>
      </c>
    </row>
    <row r="209" spans="1:12" x14ac:dyDescent="0.35">
      <c r="A209">
        <v>10</v>
      </c>
      <c r="B209" t="s">
        <v>595</v>
      </c>
      <c r="C209" t="s">
        <v>596</v>
      </c>
      <c r="D209" s="21">
        <v>0.1061</v>
      </c>
      <c r="E209" s="22">
        <v>5.6</v>
      </c>
      <c r="F209" s="21">
        <v>0.3271</v>
      </c>
      <c r="G209" s="22">
        <v>3.33</v>
      </c>
      <c r="H209" s="21">
        <v>0.22720000000000001</v>
      </c>
      <c r="I209" s="22">
        <v>3.36</v>
      </c>
      <c r="J209" s="23">
        <v>0.55430000000000001</v>
      </c>
      <c r="K209" s="22">
        <v>3.34</v>
      </c>
      <c r="L209" s="23">
        <v>479.56</v>
      </c>
    </row>
    <row r="210" spans="1:12" x14ac:dyDescent="0.35">
      <c r="A210">
        <v>10</v>
      </c>
      <c r="B210" t="s">
        <v>591</v>
      </c>
      <c r="C210" t="s">
        <v>592</v>
      </c>
      <c r="D210" s="21">
        <v>8.8300000000000003E-2</v>
      </c>
      <c r="E210" s="22">
        <v>2.0699999999999998</v>
      </c>
      <c r="F210" s="21">
        <v>0.2505</v>
      </c>
      <c r="G210" s="22">
        <v>-3.81</v>
      </c>
      <c r="H210" s="21">
        <v>0.2094</v>
      </c>
      <c r="I210" s="22">
        <v>-3.77</v>
      </c>
      <c r="J210" s="23">
        <v>0.45989999999999998</v>
      </c>
      <c r="K210" s="22">
        <v>-3.79</v>
      </c>
      <c r="L210" s="23">
        <v>481.19</v>
      </c>
    </row>
    <row r="211" spans="1:12" x14ac:dyDescent="0.35">
      <c r="A211">
        <v>4</v>
      </c>
      <c r="B211" t="s">
        <v>143</v>
      </c>
      <c r="C211" t="s">
        <v>144</v>
      </c>
      <c r="D211" s="21">
        <v>0.11219999999999999</v>
      </c>
      <c r="E211" s="22">
        <v>12.64</v>
      </c>
      <c r="F211" s="21">
        <v>0.39460000000000001</v>
      </c>
      <c r="G211" s="22">
        <v>14.48</v>
      </c>
      <c r="H211" s="21">
        <v>0.30380000000000001</v>
      </c>
      <c r="I211" s="22">
        <v>13.27</v>
      </c>
      <c r="J211" s="23">
        <v>0.69840000000000002</v>
      </c>
      <c r="K211" s="22">
        <v>13.95</v>
      </c>
      <c r="L211" s="23">
        <v>482.55</v>
      </c>
    </row>
    <row r="212" spans="1:12" x14ac:dyDescent="0.35">
      <c r="A212">
        <v>1</v>
      </c>
      <c r="B212" t="s">
        <v>55</v>
      </c>
      <c r="C212" t="s">
        <v>56</v>
      </c>
      <c r="D212" s="21">
        <v>0.1411</v>
      </c>
      <c r="E212" s="22">
        <v>2.82</v>
      </c>
      <c r="F212" s="21">
        <v>0.31040000000000001</v>
      </c>
      <c r="G212" s="22">
        <v>2.46</v>
      </c>
      <c r="H212" s="21">
        <v>0.18759999999999999</v>
      </c>
      <c r="I212" s="22">
        <v>2.46</v>
      </c>
      <c r="J212" s="23">
        <v>0.498</v>
      </c>
      <c r="K212" s="22">
        <v>2.46</v>
      </c>
      <c r="L212" s="23">
        <v>483.11</v>
      </c>
    </row>
    <row r="213" spans="1:12" x14ac:dyDescent="0.35">
      <c r="A213">
        <v>8</v>
      </c>
      <c r="B213" t="s">
        <v>488</v>
      </c>
      <c r="C213" t="s">
        <v>489</v>
      </c>
      <c r="D213" s="21">
        <v>8.6300000000000002E-2</v>
      </c>
      <c r="E213" s="22">
        <v>6.19</v>
      </c>
      <c r="F213" s="21">
        <v>0.19339999999999999</v>
      </c>
      <c r="G213" s="22">
        <v>4.16</v>
      </c>
      <c r="H213" s="21">
        <v>0.20860000000000001</v>
      </c>
      <c r="I213" s="22">
        <v>4.01</v>
      </c>
      <c r="J213" s="23">
        <v>0.40200000000000002</v>
      </c>
      <c r="K213" s="22">
        <v>4.08</v>
      </c>
      <c r="L213" s="23">
        <v>483.45</v>
      </c>
    </row>
    <row r="214" spans="1:12" x14ac:dyDescent="0.35">
      <c r="A214">
        <v>5</v>
      </c>
      <c r="B214" t="s">
        <v>205</v>
      </c>
      <c r="C214" t="s">
        <v>206</v>
      </c>
      <c r="D214" s="21">
        <v>9.9599999999999994E-2</v>
      </c>
      <c r="E214" s="22">
        <v>13.9</v>
      </c>
      <c r="F214" s="21">
        <v>0.28749999999999998</v>
      </c>
      <c r="G214" s="22">
        <v>15.72</v>
      </c>
      <c r="H214" s="21">
        <v>0.23080000000000001</v>
      </c>
      <c r="I214" s="22">
        <v>15.72</v>
      </c>
      <c r="J214" s="23">
        <v>0.51829999999999998</v>
      </c>
      <c r="K214" s="22">
        <v>15.72</v>
      </c>
      <c r="L214" s="23">
        <v>487.92</v>
      </c>
    </row>
    <row r="215" spans="1:12" x14ac:dyDescent="0.35">
      <c r="A215">
        <v>5</v>
      </c>
      <c r="B215" t="s">
        <v>230</v>
      </c>
      <c r="C215" t="s">
        <v>231</v>
      </c>
      <c r="D215" s="21">
        <v>0.1072</v>
      </c>
      <c r="E215" s="22">
        <v>7.76</v>
      </c>
      <c r="F215" s="21">
        <v>0.31119999999999998</v>
      </c>
      <c r="G215" s="22">
        <v>3.99</v>
      </c>
      <c r="H215" s="21">
        <v>0.2238</v>
      </c>
      <c r="I215" s="22">
        <v>4.07</v>
      </c>
      <c r="J215" s="23">
        <v>0.53499999999999992</v>
      </c>
      <c r="K215" s="22">
        <v>4.0199999999999996</v>
      </c>
      <c r="L215" s="23">
        <v>488.89</v>
      </c>
    </row>
    <row r="216" spans="1:12" x14ac:dyDescent="0.35">
      <c r="A216">
        <v>5</v>
      </c>
      <c r="B216" t="s">
        <v>181</v>
      </c>
      <c r="C216" t="s">
        <v>182</v>
      </c>
      <c r="D216" s="21">
        <v>9.7000000000000003E-2</v>
      </c>
      <c r="E216" s="22">
        <v>12.81</v>
      </c>
      <c r="F216" s="21">
        <v>0.21729999999999999</v>
      </c>
      <c r="G216" s="22">
        <v>6.15</v>
      </c>
      <c r="H216" s="21">
        <v>0.17699999999999999</v>
      </c>
      <c r="I216" s="22">
        <v>12.66</v>
      </c>
      <c r="J216" s="23">
        <v>0.39429999999999998</v>
      </c>
      <c r="K216" s="22">
        <v>8.9700000000000006</v>
      </c>
      <c r="L216" s="23">
        <v>489.34</v>
      </c>
    </row>
    <row r="217" spans="1:12" x14ac:dyDescent="0.35">
      <c r="A217">
        <v>1</v>
      </c>
      <c r="B217" t="s">
        <v>47</v>
      </c>
      <c r="C217" t="s">
        <v>48</v>
      </c>
      <c r="D217" s="21">
        <v>0.19470000000000001</v>
      </c>
      <c r="E217" s="22">
        <v>3.37</v>
      </c>
      <c r="F217" s="21">
        <v>0.61439999999999995</v>
      </c>
      <c r="G217" s="22">
        <v>-0.93</v>
      </c>
      <c r="H217" s="21">
        <v>0.31009999999999999</v>
      </c>
      <c r="I217" s="22">
        <v>-0.92</v>
      </c>
      <c r="J217" s="23">
        <v>0.92449999999999988</v>
      </c>
      <c r="K217" s="22">
        <v>-0.93</v>
      </c>
      <c r="L217" s="23">
        <v>489.98</v>
      </c>
    </row>
    <row r="218" spans="1:12" x14ac:dyDescent="0.35">
      <c r="A218">
        <v>4</v>
      </c>
      <c r="B218" t="s">
        <v>125</v>
      </c>
      <c r="C218" t="s">
        <v>126</v>
      </c>
      <c r="D218" s="21">
        <v>0.11119999999999999</v>
      </c>
      <c r="E218" s="22">
        <v>7.09</v>
      </c>
      <c r="F218" s="21">
        <v>0.38879999999999998</v>
      </c>
      <c r="G218" s="22">
        <v>4.78</v>
      </c>
      <c r="H218" s="21">
        <v>0.27010000000000001</v>
      </c>
      <c r="I218" s="22">
        <v>4.13</v>
      </c>
      <c r="J218" s="23">
        <v>0.65890000000000004</v>
      </c>
      <c r="K218" s="22">
        <v>4.51</v>
      </c>
      <c r="L218" s="23">
        <v>490.6</v>
      </c>
    </row>
    <row r="219" spans="1:12" x14ac:dyDescent="0.35">
      <c r="A219">
        <v>1</v>
      </c>
      <c r="B219" t="s">
        <v>45</v>
      </c>
      <c r="C219" t="s">
        <v>46</v>
      </c>
      <c r="D219" s="21">
        <v>0.15490000000000001</v>
      </c>
      <c r="E219" s="22">
        <v>0.1</v>
      </c>
      <c r="F219" s="21">
        <v>0.55489999999999995</v>
      </c>
      <c r="G219" s="22">
        <v>-3.77</v>
      </c>
      <c r="H219" s="21">
        <v>0.436</v>
      </c>
      <c r="I219" s="22">
        <v>-3.8</v>
      </c>
      <c r="J219" s="23">
        <v>0.99089999999999989</v>
      </c>
      <c r="K219" s="22">
        <v>-3.79</v>
      </c>
      <c r="L219" s="23">
        <v>491.71</v>
      </c>
    </row>
    <row r="220" spans="1:12" x14ac:dyDescent="0.35">
      <c r="A220">
        <v>10</v>
      </c>
      <c r="B220" t="s">
        <v>536</v>
      </c>
      <c r="C220" t="s">
        <v>537</v>
      </c>
      <c r="D220" s="21">
        <v>9.3799999999999994E-2</v>
      </c>
      <c r="E220" s="22">
        <v>1.56</v>
      </c>
      <c r="F220" s="21">
        <v>0.2051</v>
      </c>
      <c r="G220" s="22">
        <v>16.989999999999998</v>
      </c>
      <c r="H220" s="21">
        <v>0.16070000000000001</v>
      </c>
      <c r="I220" s="22">
        <v>15.83</v>
      </c>
      <c r="J220" s="23">
        <v>0.36580000000000001</v>
      </c>
      <c r="K220" s="22">
        <v>16.48</v>
      </c>
      <c r="L220" s="23">
        <v>491.81</v>
      </c>
    </row>
    <row r="221" spans="1:12" x14ac:dyDescent="0.35">
      <c r="A221">
        <v>12</v>
      </c>
      <c r="B221" t="s">
        <v>713</v>
      </c>
      <c r="C221" t="s">
        <v>714</v>
      </c>
      <c r="D221" s="21">
        <v>0.12</v>
      </c>
      <c r="E221" s="22">
        <v>3.72</v>
      </c>
      <c r="F221" s="21">
        <v>0.45279999999999998</v>
      </c>
      <c r="G221" s="22">
        <v>-10.5</v>
      </c>
      <c r="H221" s="21">
        <v>0.33700000000000002</v>
      </c>
      <c r="I221" s="22">
        <v>25.46</v>
      </c>
      <c r="J221" s="23">
        <v>0.78980000000000006</v>
      </c>
      <c r="K221" s="22">
        <v>1.97</v>
      </c>
      <c r="L221" s="23">
        <v>492.45</v>
      </c>
    </row>
    <row r="222" spans="1:12" x14ac:dyDescent="0.35">
      <c r="A222">
        <v>8</v>
      </c>
      <c r="B222" t="s">
        <v>422</v>
      </c>
      <c r="C222" t="s">
        <v>423</v>
      </c>
      <c r="D222" s="21">
        <v>9.9830000000000002E-2</v>
      </c>
      <c r="E222" s="22">
        <v>8.1</v>
      </c>
      <c r="F222" s="21">
        <v>0.37853999999999999</v>
      </c>
      <c r="G222" s="22">
        <v>10.97</v>
      </c>
      <c r="H222" s="21">
        <v>0.30732999999999999</v>
      </c>
      <c r="I222" s="22">
        <v>15.85</v>
      </c>
      <c r="J222" s="23">
        <v>0.68586999999999998</v>
      </c>
      <c r="K222" s="22">
        <v>13.1</v>
      </c>
      <c r="L222" s="23">
        <v>493.95</v>
      </c>
    </row>
    <row r="223" spans="1:12" x14ac:dyDescent="0.35">
      <c r="A223">
        <v>5</v>
      </c>
      <c r="B223" t="s">
        <v>187</v>
      </c>
      <c r="C223" t="s">
        <v>188</v>
      </c>
      <c r="D223" s="21">
        <v>0.10100000000000001</v>
      </c>
      <c r="E223" s="22">
        <v>7.59</v>
      </c>
      <c r="F223" s="21">
        <v>0.36159999999999998</v>
      </c>
      <c r="G223" s="22">
        <v>7.58</v>
      </c>
      <c r="H223" s="21">
        <v>0.38319999999999999</v>
      </c>
      <c r="I223" s="22">
        <v>7.56</v>
      </c>
      <c r="J223" s="23">
        <v>0.74479999999999991</v>
      </c>
      <c r="K223" s="22">
        <v>7.57</v>
      </c>
      <c r="L223" s="23">
        <v>493.96</v>
      </c>
    </row>
    <row r="224" spans="1:12" x14ac:dyDescent="0.35">
      <c r="A224">
        <v>12</v>
      </c>
      <c r="B224" t="s">
        <v>717</v>
      </c>
      <c r="C224" t="s">
        <v>718</v>
      </c>
      <c r="D224" s="21">
        <v>0.12520000000000001</v>
      </c>
      <c r="E224" s="22">
        <v>2.6</v>
      </c>
      <c r="F224" s="21">
        <v>0.30659999999999998</v>
      </c>
      <c r="G224" s="22">
        <v>3.58</v>
      </c>
      <c r="H224" s="21">
        <v>0.2364</v>
      </c>
      <c r="I224" s="22">
        <v>3.57</v>
      </c>
      <c r="J224" s="23">
        <v>0.54299999999999993</v>
      </c>
      <c r="K224" s="22">
        <v>3.57</v>
      </c>
      <c r="L224" s="23">
        <v>494.28</v>
      </c>
    </row>
    <row r="225" spans="1:12" x14ac:dyDescent="0.35">
      <c r="A225">
        <v>5</v>
      </c>
      <c r="B225" t="s">
        <v>193</v>
      </c>
      <c r="C225" t="s">
        <v>194</v>
      </c>
      <c r="D225" s="21">
        <v>0.1089</v>
      </c>
      <c r="E225" s="22">
        <v>10.16</v>
      </c>
      <c r="F225" s="21">
        <v>0.27760000000000001</v>
      </c>
      <c r="G225" s="22">
        <v>8.1</v>
      </c>
      <c r="H225" s="21">
        <v>0.21540000000000001</v>
      </c>
      <c r="I225" s="22">
        <v>7.24</v>
      </c>
      <c r="J225" s="23">
        <v>0.49299999999999999</v>
      </c>
      <c r="K225" s="22">
        <v>7.72</v>
      </c>
      <c r="L225" s="23">
        <v>495.53</v>
      </c>
    </row>
    <row r="226" spans="1:12" x14ac:dyDescent="0.35">
      <c r="A226">
        <v>8</v>
      </c>
      <c r="B226" t="s">
        <v>440</v>
      </c>
      <c r="C226" t="s">
        <v>441</v>
      </c>
      <c r="D226" s="21">
        <v>8.9200000000000002E-2</v>
      </c>
      <c r="E226" s="22">
        <v>3.97</v>
      </c>
      <c r="F226" s="21">
        <v>0.17169999999999999</v>
      </c>
      <c r="G226" s="22">
        <v>14.43</v>
      </c>
      <c r="H226" s="21">
        <v>0.14929999999999999</v>
      </c>
      <c r="I226" s="22">
        <v>13.27</v>
      </c>
      <c r="J226" s="23">
        <v>0.32099999999999995</v>
      </c>
      <c r="K226" s="22">
        <v>13.89</v>
      </c>
      <c r="L226" s="23">
        <v>495.93</v>
      </c>
    </row>
    <row r="227" spans="1:12" x14ac:dyDescent="0.35">
      <c r="A227">
        <v>10</v>
      </c>
      <c r="B227" t="s">
        <v>593</v>
      </c>
      <c r="C227" t="s">
        <v>594</v>
      </c>
      <c r="D227" s="21">
        <v>9.7059999999999994E-2</v>
      </c>
      <c r="E227" s="22">
        <v>5.28</v>
      </c>
      <c r="F227" s="21">
        <v>0.26410800000000001</v>
      </c>
      <c r="G227" s="22">
        <v>4.1100000000000003</v>
      </c>
      <c r="H227" s="21">
        <v>0.21456800000000001</v>
      </c>
      <c r="I227" s="22">
        <v>4.32</v>
      </c>
      <c r="J227" s="23">
        <v>0.47867599999999999</v>
      </c>
      <c r="K227" s="22">
        <v>4.2</v>
      </c>
      <c r="L227" s="23">
        <v>497.19</v>
      </c>
    </row>
    <row r="228" spans="1:12" x14ac:dyDescent="0.35">
      <c r="A228">
        <v>2</v>
      </c>
      <c r="B228" t="s">
        <v>77</v>
      </c>
      <c r="C228" t="s">
        <v>78</v>
      </c>
      <c r="D228" s="21">
        <v>9.98E-2</v>
      </c>
      <c r="E228" s="22">
        <v>7.03</v>
      </c>
      <c r="F228" s="21">
        <v>0.22600000000000001</v>
      </c>
      <c r="G228" s="22">
        <v>4.37</v>
      </c>
      <c r="H228" s="21">
        <v>0.18190000000000001</v>
      </c>
      <c r="I228" s="22">
        <v>4.4000000000000004</v>
      </c>
      <c r="J228" s="23">
        <v>0.40790000000000004</v>
      </c>
      <c r="K228" s="22">
        <v>4.3899999999999997</v>
      </c>
      <c r="L228" s="23">
        <v>498.69</v>
      </c>
    </row>
    <row r="229" spans="1:12" x14ac:dyDescent="0.35">
      <c r="A229">
        <v>3</v>
      </c>
      <c r="B229" t="s">
        <v>95</v>
      </c>
      <c r="C229" t="s">
        <v>96</v>
      </c>
      <c r="D229" s="21">
        <v>0.14050000000000001</v>
      </c>
      <c r="E229" s="22">
        <v>0.76</v>
      </c>
      <c r="F229" s="21">
        <v>0.47820000000000001</v>
      </c>
      <c r="G229" s="22">
        <v>5.42</v>
      </c>
      <c r="H229" s="21">
        <v>0.3871</v>
      </c>
      <c r="I229" s="22">
        <v>5.34</v>
      </c>
      <c r="J229" s="23">
        <v>0.86529999999999996</v>
      </c>
      <c r="K229" s="22">
        <v>5.38</v>
      </c>
      <c r="L229" s="23">
        <v>498.81</v>
      </c>
    </row>
    <row r="230" spans="1:12" x14ac:dyDescent="0.35">
      <c r="A230">
        <v>10</v>
      </c>
      <c r="B230" t="s">
        <v>579</v>
      </c>
      <c r="C230" t="s">
        <v>580</v>
      </c>
      <c r="D230" s="21">
        <v>0.11210000000000001</v>
      </c>
      <c r="E230" s="22">
        <v>13.31</v>
      </c>
      <c r="F230" s="21">
        <v>0.37190000000000001</v>
      </c>
      <c r="G230" s="22">
        <v>31.34</v>
      </c>
      <c r="H230" s="21">
        <v>0.29949999999999999</v>
      </c>
      <c r="I230" s="22">
        <v>30.27</v>
      </c>
      <c r="J230" s="23">
        <v>0.6714</v>
      </c>
      <c r="K230" s="22">
        <v>30.86</v>
      </c>
      <c r="L230" s="23">
        <v>500.17</v>
      </c>
    </row>
    <row r="231" spans="1:12" x14ac:dyDescent="0.35">
      <c r="A231">
        <v>6</v>
      </c>
      <c r="B231" t="s">
        <v>304</v>
      </c>
      <c r="C231" t="s">
        <v>305</v>
      </c>
      <c r="D231" s="21">
        <v>8.5319999999999993E-2</v>
      </c>
      <c r="E231" s="22">
        <v>3.07</v>
      </c>
      <c r="F231" s="21">
        <v>0.22281999999999999</v>
      </c>
      <c r="G231" s="22">
        <v>3.08</v>
      </c>
      <c r="H231" s="21">
        <v>0.16713</v>
      </c>
      <c r="I231" s="22">
        <v>3.08</v>
      </c>
      <c r="J231" s="23">
        <v>0.38995000000000002</v>
      </c>
      <c r="K231" s="22">
        <v>3.08</v>
      </c>
      <c r="L231" s="23">
        <v>500.71</v>
      </c>
    </row>
    <row r="232" spans="1:12" x14ac:dyDescent="0.35">
      <c r="A232">
        <v>4</v>
      </c>
      <c r="B232" t="s">
        <v>129</v>
      </c>
      <c r="C232" t="s">
        <v>130</v>
      </c>
      <c r="D232" s="21">
        <v>0.11509999999999999</v>
      </c>
      <c r="E232" s="22">
        <v>3.7</v>
      </c>
      <c r="F232" s="21">
        <v>0.33389999999999997</v>
      </c>
      <c r="G232" s="22">
        <v>3.14</v>
      </c>
      <c r="H232" s="21">
        <v>0.25380000000000003</v>
      </c>
      <c r="I232" s="22">
        <v>2.0499999999999998</v>
      </c>
      <c r="J232" s="23">
        <v>0.5877</v>
      </c>
      <c r="K232" s="22">
        <v>2.66</v>
      </c>
      <c r="L232" s="23">
        <v>501.69</v>
      </c>
    </row>
    <row r="233" spans="1:12" x14ac:dyDescent="0.35">
      <c r="A233">
        <v>4</v>
      </c>
      <c r="B233" t="s">
        <v>141</v>
      </c>
      <c r="C233" t="s">
        <v>142</v>
      </c>
      <c r="D233" s="21">
        <v>0.1171</v>
      </c>
      <c r="E233" s="22">
        <v>4.43</v>
      </c>
      <c r="F233" s="21">
        <v>0.29099999999999998</v>
      </c>
      <c r="G233" s="22">
        <v>5.68</v>
      </c>
      <c r="H233" s="21">
        <v>0.20880000000000001</v>
      </c>
      <c r="I233" s="22">
        <v>5.05</v>
      </c>
      <c r="J233" s="23">
        <v>0.49980000000000002</v>
      </c>
      <c r="K233" s="22">
        <v>5.42</v>
      </c>
      <c r="L233" s="23">
        <v>501.75</v>
      </c>
    </row>
    <row r="234" spans="1:12" x14ac:dyDescent="0.35">
      <c r="A234">
        <v>11</v>
      </c>
      <c r="B234" t="s">
        <v>659</v>
      </c>
      <c r="C234" t="s">
        <v>660</v>
      </c>
      <c r="D234" s="21">
        <v>0.11070000000000001</v>
      </c>
      <c r="E234" s="22">
        <v>6.65</v>
      </c>
      <c r="F234" s="21">
        <v>0.16719999999999999</v>
      </c>
      <c r="G234" s="22">
        <v>4.22</v>
      </c>
      <c r="H234" s="21">
        <v>0.14319999999999999</v>
      </c>
      <c r="I234" s="22">
        <v>3.93</v>
      </c>
      <c r="J234" s="23">
        <v>0.31040000000000001</v>
      </c>
      <c r="K234" s="22">
        <v>4.09</v>
      </c>
      <c r="L234" s="23">
        <v>502.12</v>
      </c>
    </row>
    <row r="235" spans="1:12" x14ac:dyDescent="0.35">
      <c r="A235">
        <v>6</v>
      </c>
      <c r="B235" t="s">
        <v>284</v>
      </c>
      <c r="C235" t="s">
        <v>285</v>
      </c>
      <c r="D235" s="21">
        <v>8.4229999999999999E-2</v>
      </c>
      <c r="E235" s="22">
        <v>0.35</v>
      </c>
      <c r="F235" s="21">
        <v>0.33714</v>
      </c>
      <c r="G235" s="22">
        <v>4.17</v>
      </c>
      <c r="H235" s="21">
        <v>0.24562</v>
      </c>
      <c r="I235" s="22">
        <v>2.86</v>
      </c>
      <c r="J235" s="23">
        <v>0.58275999999999994</v>
      </c>
      <c r="K235" s="22">
        <v>3.61</v>
      </c>
      <c r="L235" s="23">
        <v>502.2</v>
      </c>
    </row>
    <row r="236" spans="1:12" x14ac:dyDescent="0.35">
      <c r="A236">
        <v>10</v>
      </c>
      <c r="B236" t="s">
        <v>625</v>
      </c>
      <c r="C236" t="s">
        <v>626</v>
      </c>
      <c r="D236" s="21">
        <v>0.10050000000000001</v>
      </c>
      <c r="E236" s="22">
        <v>5.43</v>
      </c>
      <c r="F236" s="21">
        <v>0.158</v>
      </c>
      <c r="G236" s="22">
        <v>-0.77</v>
      </c>
      <c r="H236" s="21">
        <v>0.12509999999999999</v>
      </c>
      <c r="I236" s="22">
        <v>-0.76</v>
      </c>
      <c r="J236" s="23">
        <v>0.28310000000000002</v>
      </c>
      <c r="K236" s="22">
        <v>-0.77</v>
      </c>
      <c r="L236" s="23">
        <v>502.98</v>
      </c>
    </row>
    <row r="237" spans="1:12" x14ac:dyDescent="0.35">
      <c r="A237">
        <v>4</v>
      </c>
      <c r="B237" t="s">
        <v>159</v>
      </c>
      <c r="C237" t="s">
        <v>160</v>
      </c>
      <c r="D237" s="21">
        <v>0.1231</v>
      </c>
      <c r="E237" s="22">
        <v>1.37</v>
      </c>
      <c r="F237" s="21">
        <v>0.26019999999999999</v>
      </c>
      <c r="G237" s="22">
        <v>10.57</v>
      </c>
      <c r="H237" s="21">
        <v>0.27310000000000001</v>
      </c>
      <c r="I237" s="22">
        <v>17.93</v>
      </c>
      <c r="J237" s="23">
        <v>0.5333</v>
      </c>
      <c r="K237" s="22">
        <v>14.22</v>
      </c>
      <c r="L237" s="23">
        <v>504.27</v>
      </c>
    </row>
    <row r="238" spans="1:12" x14ac:dyDescent="0.35">
      <c r="A238">
        <v>8</v>
      </c>
      <c r="B238" t="s">
        <v>468</v>
      </c>
      <c r="C238" t="s">
        <v>469</v>
      </c>
      <c r="D238" s="21">
        <v>8.3000000000000004E-2</v>
      </c>
      <c r="E238" s="22">
        <v>2.31</v>
      </c>
      <c r="F238" s="21">
        <v>0.25430000000000003</v>
      </c>
      <c r="G238" s="22">
        <v>25.31</v>
      </c>
      <c r="H238" s="21">
        <v>0.1507</v>
      </c>
      <c r="I238" s="22">
        <v>-1.44</v>
      </c>
      <c r="J238" s="23">
        <v>0.40500000000000003</v>
      </c>
      <c r="K238" s="22">
        <v>13.82</v>
      </c>
      <c r="L238" s="23">
        <v>505.27</v>
      </c>
    </row>
    <row r="239" spans="1:12" x14ac:dyDescent="0.35">
      <c r="A239">
        <v>11</v>
      </c>
      <c r="B239" t="s">
        <v>667</v>
      </c>
      <c r="C239" t="s">
        <v>668</v>
      </c>
      <c r="D239" s="21">
        <v>0.1234</v>
      </c>
      <c r="E239" s="22">
        <v>4.75</v>
      </c>
      <c r="F239" s="21">
        <v>0.31209999999999999</v>
      </c>
      <c r="G239" s="22">
        <v>9.1</v>
      </c>
      <c r="H239" s="21">
        <v>0.24940000000000001</v>
      </c>
      <c r="I239" s="22">
        <v>9.07</v>
      </c>
      <c r="J239" s="23">
        <v>0.5615</v>
      </c>
      <c r="K239" s="22">
        <v>9.09</v>
      </c>
      <c r="L239" s="23">
        <v>506.71</v>
      </c>
    </row>
    <row r="240" spans="1:12" x14ac:dyDescent="0.35">
      <c r="A240">
        <v>11</v>
      </c>
      <c r="B240" t="s">
        <v>683</v>
      </c>
      <c r="C240" t="s">
        <v>684</v>
      </c>
      <c r="D240" s="21">
        <v>0.1096</v>
      </c>
      <c r="E240" s="22">
        <v>4.01</v>
      </c>
      <c r="F240" s="21">
        <v>0.30590000000000001</v>
      </c>
      <c r="G240" s="22">
        <v>3.27</v>
      </c>
      <c r="H240" s="21">
        <v>0.22470000000000001</v>
      </c>
      <c r="I240" s="22">
        <v>3.5</v>
      </c>
      <c r="J240" s="23">
        <v>0.53059999999999996</v>
      </c>
      <c r="K240" s="22">
        <v>3.37</v>
      </c>
      <c r="L240" s="23">
        <v>511.19</v>
      </c>
    </row>
    <row r="241" spans="1:12" x14ac:dyDescent="0.35">
      <c r="A241">
        <v>5</v>
      </c>
      <c r="B241" t="s">
        <v>171</v>
      </c>
      <c r="C241" t="s">
        <v>172</v>
      </c>
      <c r="D241" s="21">
        <v>0.1115</v>
      </c>
      <c r="E241" s="22">
        <v>6.74</v>
      </c>
      <c r="F241" s="21">
        <v>0.72789999999999999</v>
      </c>
      <c r="G241" s="22">
        <v>6.19</v>
      </c>
      <c r="H241" s="21">
        <v>0.182</v>
      </c>
      <c r="I241" s="22">
        <v>6.24</v>
      </c>
      <c r="J241" s="23">
        <v>0.90989999999999993</v>
      </c>
      <c r="K241" s="22">
        <v>6.2</v>
      </c>
      <c r="L241" s="23">
        <v>511.7</v>
      </c>
    </row>
    <row r="242" spans="1:12" x14ac:dyDescent="0.35">
      <c r="A242">
        <v>12</v>
      </c>
      <c r="B242" t="s">
        <v>711</v>
      </c>
      <c r="C242" t="s">
        <v>712</v>
      </c>
      <c r="D242" s="21">
        <v>0.11990000000000001</v>
      </c>
      <c r="E242" s="22">
        <v>6.75</v>
      </c>
      <c r="F242" s="21">
        <v>0.29210000000000003</v>
      </c>
      <c r="G242" s="22">
        <v>14.23</v>
      </c>
      <c r="H242" s="21">
        <v>0.20219999999999999</v>
      </c>
      <c r="I242" s="22">
        <v>5.64</v>
      </c>
      <c r="J242" s="23">
        <v>0.49430000000000002</v>
      </c>
      <c r="K242" s="22">
        <v>10.55</v>
      </c>
      <c r="L242" s="23">
        <v>511.91</v>
      </c>
    </row>
    <row r="243" spans="1:12" x14ac:dyDescent="0.35">
      <c r="A243">
        <v>10</v>
      </c>
      <c r="B243" t="s">
        <v>556</v>
      </c>
      <c r="C243" t="s">
        <v>557</v>
      </c>
      <c r="D243" s="21">
        <v>0.1062</v>
      </c>
      <c r="E243" s="22">
        <v>4.8099999999999996</v>
      </c>
      <c r="F243" s="21">
        <v>0.33810000000000001</v>
      </c>
      <c r="G243" s="22">
        <v>3.54</v>
      </c>
      <c r="H243" s="21">
        <v>0.28000000000000003</v>
      </c>
      <c r="I243" s="22">
        <v>12.48</v>
      </c>
      <c r="J243" s="23">
        <v>0.61810000000000009</v>
      </c>
      <c r="K243" s="22">
        <v>7.41</v>
      </c>
      <c r="L243" s="23">
        <v>514.61</v>
      </c>
    </row>
    <row r="244" spans="1:12" x14ac:dyDescent="0.35">
      <c r="A244">
        <v>11</v>
      </c>
      <c r="B244" t="s">
        <v>663</v>
      </c>
      <c r="C244" t="s">
        <v>664</v>
      </c>
      <c r="D244" s="21">
        <v>0.123</v>
      </c>
      <c r="E244" s="22">
        <v>4</v>
      </c>
      <c r="F244" s="21">
        <v>0.39050000000000001</v>
      </c>
      <c r="G244" s="22">
        <v>7.37</v>
      </c>
      <c r="H244" s="21">
        <v>0.2979</v>
      </c>
      <c r="I244" s="22">
        <v>6.57</v>
      </c>
      <c r="J244" s="23">
        <v>0.68840000000000001</v>
      </c>
      <c r="K244" s="22">
        <v>7.02</v>
      </c>
      <c r="L244" s="23">
        <v>515.32000000000005</v>
      </c>
    </row>
    <row r="245" spans="1:12" x14ac:dyDescent="0.35">
      <c r="A245">
        <v>11</v>
      </c>
      <c r="B245" t="s">
        <v>691</v>
      </c>
      <c r="C245" t="s">
        <v>692</v>
      </c>
      <c r="D245" s="21">
        <v>0.15720000000000001</v>
      </c>
      <c r="E245" s="22">
        <v>5.7</v>
      </c>
      <c r="F245" s="21">
        <v>0.16059999999999999</v>
      </c>
      <c r="G245" s="22">
        <v>6.49</v>
      </c>
      <c r="H245" s="21">
        <v>0.16059999999999999</v>
      </c>
      <c r="I245" s="22">
        <v>6.49</v>
      </c>
      <c r="J245" s="23">
        <v>0.32119999999999999</v>
      </c>
      <c r="K245" s="22">
        <v>6.49</v>
      </c>
      <c r="L245" s="23">
        <v>516.07000000000005</v>
      </c>
    </row>
    <row r="246" spans="1:12" x14ac:dyDescent="0.35">
      <c r="A246">
        <v>2</v>
      </c>
      <c r="B246" t="s">
        <v>85</v>
      </c>
      <c r="C246" t="s">
        <v>86</v>
      </c>
      <c r="D246" s="21">
        <v>0.1424</v>
      </c>
      <c r="E246" s="22">
        <v>2.81</v>
      </c>
      <c r="F246" s="21">
        <v>0.28039999999999998</v>
      </c>
      <c r="G246" s="22">
        <v>1.26</v>
      </c>
      <c r="H246" s="21">
        <v>0.24110000000000001</v>
      </c>
      <c r="I246" s="22">
        <v>0.68</v>
      </c>
      <c r="J246" s="23">
        <v>0.52149999999999996</v>
      </c>
      <c r="K246" s="22">
        <v>0.99</v>
      </c>
      <c r="L246" s="23">
        <v>516.29999999999995</v>
      </c>
    </row>
    <row r="247" spans="1:12" x14ac:dyDescent="0.35">
      <c r="A247">
        <v>10</v>
      </c>
      <c r="B247" t="s">
        <v>635</v>
      </c>
      <c r="C247" t="s">
        <v>636</v>
      </c>
      <c r="D247" s="21">
        <v>9.2799999999999994E-2</v>
      </c>
      <c r="E247" s="22">
        <v>6.9</v>
      </c>
      <c r="F247" s="21">
        <v>0.19259999999999999</v>
      </c>
      <c r="G247" s="22">
        <v>-16.98</v>
      </c>
      <c r="H247" s="21">
        <v>0.1011</v>
      </c>
      <c r="I247" s="22">
        <v>-21.59</v>
      </c>
      <c r="J247" s="23">
        <v>0.29369999999999996</v>
      </c>
      <c r="K247" s="22">
        <v>-18.63</v>
      </c>
      <c r="L247" s="23">
        <v>517.11</v>
      </c>
    </row>
    <row r="248" spans="1:12" x14ac:dyDescent="0.35">
      <c r="A248">
        <v>3</v>
      </c>
      <c r="B248" t="s">
        <v>99</v>
      </c>
      <c r="C248" t="s">
        <v>100</v>
      </c>
      <c r="D248" s="21">
        <v>0.1421</v>
      </c>
      <c r="E248" s="22">
        <v>7.55</v>
      </c>
      <c r="F248" s="21">
        <v>0.23419999999999999</v>
      </c>
      <c r="G248" s="22">
        <v>4.01</v>
      </c>
      <c r="H248" s="21">
        <v>0.19520000000000001</v>
      </c>
      <c r="I248" s="22">
        <v>4.03</v>
      </c>
      <c r="J248" s="23">
        <v>0.4294</v>
      </c>
      <c r="K248" s="22">
        <v>4.0199999999999996</v>
      </c>
      <c r="L248" s="23">
        <v>517.23</v>
      </c>
    </row>
    <row r="249" spans="1:12" x14ac:dyDescent="0.35">
      <c r="A249">
        <v>6</v>
      </c>
      <c r="B249" t="s">
        <v>288</v>
      </c>
      <c r="C249" t="s">
        <v>289</v>
      </c>
      <c r="D249" s="21">
        <v>9.5799999999999996E-2</v>
      </c>
      <c r="E249" s="22">
        <v>2.0099999999999998</v>
      </c>
      <c r="F249" s="21">
        <v>0.37269999999999998</v>
      </c>
      <c r="G249" s="22">
        <v>2.42</v>
      </c>
      <c r="H249" s="21">
        <v>0.30059999999999998</v>
      </c>
      <c r="I249" s="22">
        <v>2.4300000000000002</v>
      </c>
      <c r="J249" s="23">
        <v>0.67330000000000001</v>
      </c>
      <c r="K249" s="22">
        <v>2.42</v>
      </c>
      <c r="L249" s="23">
        <v>519.12</v>
      </c>
    </row>
    <row r="250" spans="1:12" x14ac:dyDescent="0.35">
      <c r="A250">
        <v>10</v>
      </c>
      <c r="B250" t="s">
        <v>585</v>
      </c>
      <c r="C250" t="s">
        <v>586</v>
      </c>
      <c r="D250" s="21">
        <v>9.2799999999999994E-2</v>
      </c>
      <c r="E250" s="22">
        <v>5.9</v>
      </c>
      <c r="F250" s="21">
        <v>0.2051</v>
      </c>
      <c r="G250" s="22">
        <v>7.58</v>
      </c>
      <c r="H250" s="21">
        <v>0.17169999999999999</v>
      </c>
      <c r="I250" s="22">
        <v>1.68</v>
      </c>
      <c r="J250" s="23">
        <v>0.37680000000000002</v>
      </c>
      <c r="K250" s="22">
        <v>4.8099999999999996</v>
      </c>
      <c r="L250" s="23">
        <v>520.02</v>
      </c>
    </row>
    <row r="251" spans="1:12" x14ac:dyDescent="0.35">
      <c r="A251">
        <v>1</v>
      </c>
      <c r="B251" t="s">
        <v>51</v>
      </c>
      <c r="C251" t="s">
        <v>52</v>
      </c>
      <c r="D251" s="21">
        <v>0.18440000000000001</v>
      </c>
      <c r="E251" s="22">
        <v>4.43</v>
      </c>
      <c r="F251" s="21">
        <v>0.40789999999999998</v>
      </c>
      <c r="G251" s="22">
        <v>-15.48</v>
      </c>
      <c r="H251" s="21">
        <v>0.27850000000000003</v>
      </c>
      <c r="I251" s="22">
        <v>-14.86</v>
      </c>
      <c r="J251" s="23">
        <v>0.68640000000000001</v>
      </c>
      <c r="K251" s="22">
        <v>-15.23</v>
      </c>
      <c r="L251" s="23">
        <v>521.97</v>
      </c>
    </row>
    <row r="252" spans="1:12" x14ac:dyDescent="0.35">
      <c r="A252">
        <v>6</v>
      </c>
      <c r="B252" t="s">
        <v>318</v>
      </c>
      <c r="C252" t="s">
        <v>319</v>
      </c>
      <c r="D252" s="21">
        <v>9.2999999999999999E-2</v>
      </c>
      <c r="E252" s="22">
        <v>6.28</v>
      </c>
      <c r="F252" s="21">
        <v>0.21179999999999999</v>
      </c>
      <c r="G252" s="22">
        <v>9.7899999999999991</v>
      </c>
      <c r="H252" s="21">
        <v>0.1699</v>
      </c>
      <c r="I252" s="22">
        <v>9.7899999999999991</v>
      </c>
      <c r="J252" s="23">
        <v>0.38169999999999998</v>
      </c>
      <c r="K252" s="22">
        <v>9.7899999999999991</v>
      </c>
      <c r="L252" s="23">
        <v>522.25</v>
      </c>
    </row>
    <row r="253" spans="1:12" x14ac:dyDescent="0.35">
      <c r="A253">
        <v>5</v>
      </c>
      <c r="B253" t="s">
        <v>254</v>
      </c>
      <c r="C253" t="s">
        <v>255</v>
      </c>
      <c r="D253" s="21">
        <v>9.98E-2</v>
      </c>
      <c r="E253" s="22">
        <v>3.94</v>
      </c>
      <c r="F253" s="21">
        <v>0.3155</v>
      </c>
      <c r="G253" s="22">
        <v>5.78</v>
      </c>
      <c r="H253" s="21">
        <v>0.26440000000000002</v>
      </c>
      <c r="I253" s="22">
        <v>5.78</v>
      </c>
      <c r="J253" s="23">
        <v>0.57990000000000008</v>
      </c>
      <c r="K253" s="22">
        <v>5.78</v>
      </c>
      <c r="L253" s="23">
        <v>522.91999999999996</v>
      </c>
    </row>
    <row r="254" spans="1:12" x14ac:dyDescent="0.35">
      <c r="A254">
        <v>10</v>
      </c>
      <c r="B254" t="s">
        <v>645</v>
      </c>
      <c r="C254" t="s">
        <v>646</v>
      </c>
      <c r="D254" s="21">
        <v>0.1046</v>
      </c>
      <c r="E254" s="22">
        <v>4.93</v>
      </c>
      <c r="F254" s="21">
        <v>0.1749</v>
      </c>
      <c r="G254" s="22">
        <v>4.91</v>
      </c>
      <c r="H254" s="21">
        <v>0.15890000000000001</v>
      </c>
      <c r="I254" s="22">
        <v>12.54</v>
      </c>
      <c r="J254" s="23">
        <v>0.33379999999999999</v>
      </c>
      <c r="K254" s="22">
        <v>8.41</v>
      </c>
      <c r="L254" s="23">
        <v>522.99</v>
      </c>
    </row>
    <row r="255" spans="1:12" x14ac:dyDescent="0.35">
      <c r="A255">
        <v>10</v>
      </c>
      <c r="B255" t="s">
        <v>562</v>
      </c>
      <c r="C255" t="s">
        <v>563</v>
      </c>
      <c r="D255" s="21">
        <v>0.1062</v>
      </c>
      <c r="E255" s="22">
        <v>3.82</v>
      </c>
      <c r="F255" s="21">
        <v>0.2525</v>
      </c>
      <c r="G255" s="22">
        <v>6.27</v>
      </c>
      <c r="H255" s="21">
        <v>0.21210000000000001</v>
      </c>
      <c r="I255" s="22">
        <v>4.7</v>
      </c>
      <c r="J255" s="23">
        <v>0.46460000000000001</v>
      </c>
      <c r="K255" s="22">
        <v>5.55</v>
      </c>
      <c r="L255" s="23">
        <v>523.07000000000005</v>
      </c>
    </row>
    <row r="256" spans="1:12" x14ac:dyDescent="0.35">
      <c r="A256">
        <v>5</v>
      </c>
      <c r="B256" t="s">
        <v>189</v>
      </c>
      <c r="C256" t="s">
        <v>190</v>
      </c>
      <c r="D256" s="21">
        <v>0.13420000000000001</v>
      </c>
      <c r="E256" s="22">
        <v>16.77</v>
      </c>
      <c r="F256" s="21">
        <v>0.2114</v>
      </c>
      <c r="G256" s="22">
        <v>10.029999999999999</v>
      </c>
      <c r="H256" s="21">
        <v>0.1406</v>
      </c>
      <c r="I256" s="22">
        <v>8.7100000000000009</v>
      </c>
      <c r="J256" s="23">
        <v>0.35199999999999998</v>
      </c>
      <c r="K256" s="22">
        <v>9.5</v>
      </c>
      <c r="L256" s="23">
        <v>523.77</v>
      </c>
    </row>
    <row r="257" spans="1:12" x14ac:dyDescent="0.35">
      <c r="A257">
        <v>4</v>
      </c>
      <c r="B257" t="s">
        <v>121</v>
      </c>
      <c r="C257" t="s">
        <v>122</v>
      </c>
      <c r="D257" s="21">
        <v>0.104</v>
      </c>
      <c r="E257" s="22">
        <v>12.1</v>
      </c>
      <c r="F257" s="21">
        <v>0.2329</v>
      </c>
      <c r="G257" s="22">
        <v>3.47</v>
      </c>
      <c r="H257" s="21">
        <v>0.22159999999999999</v>
      </c>
      <c r="I257" s="22">
        <v>2.94</v>
      </c>
      <c r="J257" s="23">
        <v>0.45450000000000002</v>
      </c>
      <c r="K257" s="22">
        <v>3.21</v>
      </c>
      <c r="L257" s="23">
        <v>526.69000000000005</v>
      </c>
    </row>
    <row r="258" spans="1:12" x14ac:dyDescent="0.35">
      <c r="A258">
        <v>5</v>
      </c>
      <c r="B258" t="s">
        <v>266</v>
      </c>
      <c r="C258" t="s">
        <v>267</v>
      </c>
      <c r="D258" s="21">
        <v>0.1333</v>
      </c>
      <c r="E258" s="22">
        <v>3.31</v>
      </c>
      <c r="F258" s="21">
        <v>0.30669999999999997</v>
      </c>
      <c r="G258" s="22">
        <v>2.08</v>
      </c>
      <c r="H258" s="21">
        <v>0.26150000000000001</v>
      </c>
      <c r="I258" s="22">
        <v>-0.72</v>
      </c>
      <c r="J258" s="23">
        <v>0.56820000000000004</v>
      </c>
      <c r="K258" s="22">
        <v>0.77</v>
      </c>
      <c r="L258" s="23">
        <v>527.12</v>
      </c>
    </row>
    <row r="259" spans="1:12" x14ac:dyDescent="0.35">
      <c r="A259">
        <v>5</v>
      </c>
      <c r="B259" t="s">
        <v>221</v>
      </c>
      <c r="C259" t="s">
        <v>222</v>
      </c>
      <c r="D259" s="21">
        <v>0.1169</v>
      </c>
      <c r="E259" s="22">
        <v>6.99</v>
      </c>
      <c r="F259" s="21">
        <v>0.24440000000000001</v>
      </c>
      <c r="G259" s="22">
        <v>4.05</v>
      </c>
      <c r="H259" s="21">
        <v>0.15870000000000001</v>
      </c>
      <c r="I259" s="22">
        <v>8.57</v>
      </c>
      <c r="J259" s="23">
        <v>0.40310000000000001</v>
      </c>
      <c r="K259" s="22">
        <v>5.79</v>
      </c>
      <c r="L259" s="23">
        <v>530.51</v>
      </c>
    </row>
    <row r="260" spans="1:12" x14ac:dyDescent="0.35">
      <c r="A260">
        <v>7</v>
      </c>
      <c r="B260" t="s">
        <v>400</v>
      </c>
      <c r="C260" t="s">
        <v>401</v>
      </c>
      <c r="D260" s="21">
        <v>9.6500000000000002E-2</v>
      </c>
      <c r="E260" s="22">
        <v>12.27</v>
      </c>
      <c r="F260" s="21">
        <v>0.36449999999999999</v>
      </c>
      <c r="G260" s="22">
        <v>15.85</v>
      </c>
      <c r="H260" s="21">
        <v>0.27779999999999999</v>
      </c>
      <c r="I260" s="22">
        <v>16.55</v>
      </c>
      <c r="J260" s="23">
        <v>0.64229999999999998</v>
      </c>
      <c r="K260" s="22">
        <v>16.149999999999999</v>
      </c>
      <c r="L260" s="23">
        <v>531.96</v>
      </c>
    </row>
    <row r="261" spans="1:12" x14ac:dyDescent="0.35">
      <c r="A261">
        <v>10</v>
      </c>
      <c r="B261" t="s">
        <v>540</v>
      </c>
      <c r="C261" t="s">
        <v>541</v>
      </c>
      <c r="D261" s="21">
        <v>0.1052</v>
      </c>
      <c r="E261" s="22">
        <v>7.82</v>
      </c>
      <c r="F261" s="21">
        <v>0.29199999999999998</v>
      </c>
      <c r="G261" s="22">
        <v>6.17</v>
      </c>
      <c r="H261" s="21">
        <v>0.24329999999999999</v>
      </c>
      <c r="I261" s="22">
        <v>3.79</v>
      </c>
      <c r="J261" s="23">
        <v>0.5353</v>
      </c>
      <c r="K261" s="22">
        <v>5.08</v>
      </c>
      <c r="L261" s="23">
        <v>532.61</v>
      </c>
    </row>
    <row r="262" spans="1:12" x14ac:dyDescent="0.35">
      <c r="A262">
        <v>8</v>
      </c>
      <c r="B262" t="s">
        <v>412</v>
      </c>
      <c r="C262" t="s">
        <v>413</v>
      </c>
      <c r="D262" s="21">
        <v>0.1023</v>
      </c>
      <c r="E262" s="22">
        <v>3.42</v>
      </c>
      <c r="F262" s="21">
        <v>0.39910000000000001</v>
      </c>
      <c r="G262" s="22">
        <v>3.61</v>
      </c>
      <c r="H262" s="21">
        <v>0.33250000000000002</v>
      </c>
      <c r="I262" s="22">
        <v>4.79</v>
      </c>
      <c r="J262" s="23">
        <v>0.73160000000000003</v>
      </c>
      <c r="K262" s="22">
        <v>4.1399999999999997</v>
      </c>
      <c r="L262" s="23">
        <v>532.67999999999995</v>
      </c>
    </row>
    <row r="263" spans="1:12" x14ac:dyDescent="0.35">
      <c r="A263">
        <v>8</v>
      </c>
      <c r="B263" t="s">
        <v>506</v>
      </c>
      <c r="C263" t="s">
        <v>507</v>
      </c>
      <c r="D263" s="21">
        <v>0.10100000000000001</v>
      </c>
      <c r="E263" s="22">
        <v>4.8499999999999996</v>
      </c>
      <c r="F263" s="21">
        <v>0.23019999999999999</v>
      </c>
      <c r="G263" s="22">
        <v>-0.61</v>
      </c>
      <c r="H263" s="21">
        <v>0.15540000000000001</v>
      </c>
      <c r="I263" s="22">
        <v>-9.0399999999999991</v>
      </c>
      <c r="J263" s="23">
        <v>0.3856</v>
      </c>
      <c r="K263" s="22">
        <v>-4.1900000000000004</v>
      </c>
      <c r="L263" s="23">
        <v>537.39</v>
      </c>
    </row>
    <row r="264" spans="1:12" x14ac:dyDescent="0.35">
      <c r="A264">
        <v>10</v>
      </c>
      <c r="B264" t="s">
        <v>554</v>
      </c>
      <c r="C264" t="s">
        <v>555</v>
      </c>
      <c r="D264" s="21">
        <v>0.10857</v>
      </c>
      <c r="E264" s="22">
        <v>1.0900000000000001</v>
      </c>
      <c r="F264" s="21">
        <v>0.22566</v>
      </c>
      <c r="G264" s="22">
        <v>-9.9600000000000009</v>
      </c>
      <c r="H264" s="21">
        <v>0.19228000000000001</v>
      </c>
      <c r="I264" s="22">
        <v>-7.17</v>
      </c>
      <c r="J264" s="23">
        <v>0.41793999999999998</v>
      </c>
      <c r="K264" s="22">
        <v>-8.6999999999999993</v>
      </c>
      <c r="L264" s="23">
        <v>537.6</v>
      </c>
    </row>
    <row r="265" spans="1:12" x14ac:dyDescent="0.35">
      <c r="A265">
        <v>8</v>
      </c>
      <c r="B265" t="s">
        <v>456</v>
      </c>
      <c r="C265" t="s">
        <v>457</v>
      </c>
      <c r="D265" s="21">
        <v>0.1075</v>
      </c>
      <c r="E265" s="22">
        <v>8</v>
      </c>
      <c r="F265" s="21">
        <v>0.26029999999999998</v>
      </c>
      <c r="G265" s="22">
        <v>2.87</v>
      </c>
      <c r="H265" s="21">
        <v>0.2641</v>
      </c>
      <c r="I265" s="22">
        <v>6.37</v>
      </c>
      <c r="J265" s="23">
        <v>0.52439999999999998</v>
      </c>
      <c r="K265" s="22">
        <v>4.5999999999999996</v>
      </c>
      <c r="L265" s="23">
        <v>540.07000000000005</v>
      </c>
    </row>
    <row r="266" spans="1:12" x14ac:dyDescent="0.35">
      <c r="A266">
        <v>2</v>
      </c>
      <c r="B266" t="s">
        <v>61</v>
      </c>
      <c r="C266" t="s">
        <v>62</v>
      </c>
      <c r="D266" s="21">
        <v>0.13950000000000001</v>
      </c>
      <c r="E266" s="22">
        <v>2.62</v>
      </c>
      <c r="F266" s="21">
        <v>0.30759999999999998</v>
      </c>
      <c r="G266" s="22">
        <v>9.35</v>
      </c>
      <c r="H266" s="21">
        <v>0.23930000000000001</v>
      </c>
      <c r="I266" s="22">
        <v>9.34</v>
      </c>
      <c r="J266" s="23">
        <v>0.54689999999999994</v>
      </c>
      <c r="K266" s="22">
        <v>9.35</v>
      </c>
      <c r="L266" s="23">
        <v>540.11</v>
      </c>
    </row>
    <row r="267" spans="1:12" x14ac:dyDescent="0.35">
      <c r="A267">
        <v>6</v>
      </c>
      <c r="B267" t="s">
        <v>272</v>
      </c>
      <c r="C267" t="s">
        <v>273</v>
      </c>
      <c r="D267" s="21">
        <v>8.6099999999999996E-2</v>
      </c>
      <c r="E267" s="22">
        <v>4.0599999999999996</v>
      </c>
      <c r="F267" s="21">
        <v>0.2893</v>
      </c>
      <c r="G267" s="22">
        <v>0.94</v>
      </c>
      <c r="H267" s="21">
        <v>0.2402</v>
      </c>
      <c r="I267" s="22">
        <v>3.23</v>
      </c>
      <c r="J267" s="23">
        <v>0.52949999999999997</v>
      </c>
      <c r="K267" s="22">
        <v>1.97</v>
      </c>
      <c r="L267" s="23">
        <v>540.88</v>
      </c>
    </row>
    <row r="268" spans="1:12" x14ac:dyDescent="0.35">
      <c r="A268">
        <v>8</v>
      </c>
      <c r="B268" t="s">
        <v>502</v>
      </c>
      <c r="C268" t="s">
        <v>503</v>
      </c>
      <c r="D268" s="21">
        <v>0.1215</v>
      </c>
      <c r="E268" s="22">
        <v>6.71</v>
      </c>
      <c r="F268" s="21">
        <v>0.45379999999999998</v>
      </c>
      <c r="G268" s="22">
        <v>10.01</v>
      </c>
      <c r="H268" s="21">
        <v>0.32869999999999999</v>
      </c>
      <c r="I268" s="22">
        <v>9.99</v>
      </c>
      <c r="J268" s="23">
        <v>0.78249999999999997</v>
      </c>
      <c r="K268" s="22">
        <v>10</v>
      </c>
      <c r="L268" s="23">
        <v>542.91999999999996</v>
      </c>
    </row>
    <row r="269" spans="1:12" x14ac:dyDescent="0.35">
      <c r="A269">
        <v>11</v>
      </c>
      <c r="B269" t="s">
        <v>651</v>
      </c>
      <c r="C269" t="s">
        <v>652</v>
      </c>
      <c r="D269" s="21">
        <v>0.14480000000000001</v>
      </c>
      <c r="E269" s="22">
        <v>4.87</v>
      </c>
      <c r="F269" s="21">
        <v>0.3962</v>
      </c>
      <c r="G269" s="22">
        <v>3.13</v>
      </c>
      <c r="H269" s="21">
        <v>0.31119999999999998</v>
      </c>
      <c r="I269" s="22">
        <v>1.75</v>
      </c>
      <c r="J269" s="23">
        <v>0.70740000000000003</v>
      </c>
      <c r="K269" s="22">
        <v>2.52</v>
      </c>
      <c r="L269" s="23">
        <v>547.84</v>
      </c>
    </row>
    <row r="270" spans="1:12" x14ac:dyDescent="0.35">
      <c r="A270">
        <v>6</v>
      </c>
      <c r="B270" t="s">
        <v>306</v>
      </c>
      <c r="C270" t="s">
        <v>307</v>
      </c>
      <c r="D270" s="21">
        <v>8.9499999999999996E-2</v>
      </c>
      <c r="E270" s="22">
        <v>15.37</v>
      </c>
      <c r="F270" s="21">
        <v>0.51500000000000001</v>
      </c>
      <c r="G270" s="22">
        <v>15.75</v>
      </c>
      <c r="H270" s="21">
        <v>0.41589999999999999</v>
      </c>
      <c r="I270" s="22">
        <v>15.75</v>
      </c>
      <c r="J270" s="23">
        <v>0.93090000000000006</v>
      </c>
      <c r="K270" s="22">
        <v>15.75</v>
      </c>
      <c r="L270" s="23">
        <v>548.23</v>
      </c>
    </row>
    <row r="271" spans="1:12" x14ac:dyDescent="0.35">
      <c r="A271">
        <v>11</v>
      </c>
      <c r="B271" t="s">
        <v>693</v>
      </c>
      <c r="C271" t="s">
        <v>694</v>
      </c>
      <c r="D271" s="21">
        <v>0.16520000000000001</v>
      </c>
      <c r="E271" s="22">
        <v>2.96</v>
      </c>
      <c r="F271" s="21">
        <v>0.77590000000000003</v>
      </c>
      <c r="G271" s="22">
        <v>1.7</v>
      </c>
      <c r="H271" s="21">
        <v>0.61850000000000005</v>
      </c>
      <c r="I271" s="22">
        <v>4.8899999999999997</v>
      </c>
      <c r="J271" s="23">
        <v>1.3944000000000001</v>
      </c>
      <c r="K271" s="22">
        <v>3.09</v>
      </c>
      <c r="L271" s="23">
        <v>549.05999999999995</v>
      </c>
    </row>
    <row r="272" spans="1:12" x14ac:dyDescent="0.35">
      <c r="A272">
        <v>7</v>
      </c>
      <c r="B272" t="s">
        <v>380</v>
      </c>
      <c r="C272" t="s">
        <v>381</v>
      </c>
      <c r="D272" s="21">
        <v>9.0800000000000006E-2</v>
      </c>
      <c r="E272" s="22">
        <v>-0.34</v>
      </c>
      <c r="F272" s="21">
        <v>0.21590000000000001</v>
      </c>
      <c r="G272" s="22">
        <v>8.52</v>
      </c>
      <c r="H272" s="21">
        <v>0.18479999999999999</v>
      </c>
      <c r="I272" s="22">
        <v>2.35</v>
      </c>
      <c r="J272" s="23">
        <v>0.4007</v>
      </c>
      <c r="K272" s="22">
        <v>5.59</v>
      </c>
      <c r="L272" s="23">
        <v>551.33000000000004</v>
      </c>
    </row>
    <row r="273" spans="1:12" x14ac:dyDescent="0.35">
      <c r="A273">
        <v>11</v>
      </c>
      <c r="B273" t="s">
        <v>705</v>
      </c>
      <c r="C273" t="s">
        <v>706</v>
      </c>
      <c r="D273" s="21">
        <v>0.13730100000000001</v>
      </c>
      <c r="E273" s="22">
        <v>9.4499999999999993</v>
      </c>
      <c r="F273" s="21">
        <v>0.29029899999999997</v>
      </c>
      <c r="G273" s="22">
        <v>9.33</v>
      </c>
      <c r="H273" s="21">
        <v>0.222105</v>
      </c>
      <c r="I273" s="22">
        <v>10.83</v>
      </c>
      <c r="J273" s="23">
        <v>0.51240399999999997</v>
      </c>
      <c r="K273" s="22">
        <v>9.98</v>
      </c>
      <c r="L273" s="23">
        <v>552.62</v>
      </c>
    </row>
    <row r="274" spans="1:12" x14ac:dyDescent="0.35">
      <c r="A274">
        <v>6</v>
      </c>
      <c r="B274" t="s">
        <v>270</v>
      </c>
      <c r="C274" t="s">
        <v>271</v>
      </c>
      <c r="D274" s="21">
        <v>0.1033</v>
      </c>
      <c r="E274" s="22">
        <v>5.48</v>
      </c>
      <c r="F274" s="21">
        <v>0.39829999999999999</v>
      </c>
      <c r="G274" s="22">
        <v>3.78</v>
      </c>
      <c r="H274" s="21">
        <v>0.32529999999999998</v>
      </c>
      <c r="I274" s="22">
        <v>3.79</v>
      </c>
      <c r="J274" s="23">
        <v>0.72360000000000002</v>
      </c>
      <c r="K274" s="22">
        <v>3.78</v>
      </c>
      <c r="L274" s="23">
        <v>553.42999999999995</v>
      </c>
    </row>
    <row r="275" spans="1:12" x14ac:dyDescent="0.35">
      <c r="A275">
        <v>3</v>
      </c>
      <c r="B275" t="s">
        <v>97</v>
      </c>
      <c r="C275" t="s">
        <v>98</v>
      </c>
      <c r="D275" s="21">
        <v>0.15329999999999999</v>
      </c>
      <c r="E275" s="22">
        <v>2.06</v>
      </c>
      <c r="F275" s="21">
        <v>0.15329999999999999</v>
      </c>
      <c r="G275" s="22">
        <v>-3.46</v>
      </c>
      <c r="H275" s="21">
        <v>0.1249</v>
      </c>
      <c r="I275" s="22">
        <v>-3.82</v>
      </c>
      <c r="J275" s="23">
        <v>0.2782</v>
      </c>
      <c r="K275" s="22">
        <v>-3.62</v>
      </c>
      <c r="L275" s="23">
        <v>555.69000000000005</v>
      </c>
    </row>
    <row r="276" spans="1:12" x14ac:dyDescent="0.35">
      <c r="A276">
        <v>7</v>
      </c>
      <c r="B276" t="s">
        <v>322</v>
      </c>
      <c r="C276" t="s">
        <v>323</v>
      </c>
      <c r="D276" s="21">
        <v>9.0649999999999994E-2</v>
      </c>
      <c r="E276" s="22">
        <v>4.3</v>
      </c>
      <c r="F276" s="21">
        <v>0.311</v>
      </c>
      <c r="G276" s="22">
        <v>26.94</v>
      </c>
      <c r="H276" s="21">
        <v>0.18709999999999999</v>
      </c>
      <c r="I276" s="22">
        <v>-12.51</v>
      </c>
      <c r="J276" s="23">
        <v>0.49809999999999999</v>
      </c>
      <c r="K276" s="22">
        <v>8.56</v>
      </c>
      <c r="L276" s="23">
        <v>555.78</v>
      </c>
    </row>
    <row r="277" spans="1:12" x14ac:dyDescent="0.35">
      <c r="A277">
        <v>6</v>
      </c>
      <c r="B277" t="s">
        <v>300</v>
      </c>
      <c r="C277" t="s">
        <v>301</v>
      </c>
      <c r="D277" s="21">
        <v>0.1016</v>
      </c>
      <c r="E277" s="22">
        <v>2.35</v>
      </c>
      <c r="F277" s="21">
        <v>0.51580000000000004</v>
      </c>
      <c r="G277" s="22">
        <v>7.77</v>
      </c>
      <c r="H277" s="21">
        <v>0</v>
      </c>
      <c r="I277" s="22" t="s">
        <v>227</v>
      </c>
      <c r="J277" s="23">
        <v>0.51580000000000004</v>
      </c>
      <c r="K277" s="22">
        <v>7.77</v>
      </c>
      <c r="L277" s="23">
        <v>556.67999999999995</v>
      </c>
    </row>
    <row r="278" spans="1:12" x14ac:dyDescent="0.35">
      <c r="A278">
        <v>10</v>
      </c>
      <c r="B278" t="s">
        <v>581</v>
      </c>
      <c r="C278" t="s">
        <v>582</v>
      </c>
      <c r="D278" s="21">
        <v>0.11070000000000001</v>
      </c>
      <c r="E278" s="22">
        <v>2.42</v>
      </c>
      <c r="F278" s="21">
        <v>0.35449999999999998</v>
      </c>
      <c r="G278" s="22">
        <v>0.89</v>
      </c>
      <c r="H278" s="21">
        <v>0.28570000000000001</v>
      </c>
      <c r="I278" s="22">
        <v>0.91</v>
      </c>
      <c r="J278" s="23">
        <v>0.64019999999999999</v>
      </c>
      <c r="K278" s="22">
        <v>0.9</v>
      </c>
      <c r="L278" s="23">
        <v>558.62</v>
      </c>
    </row>
    <row r="279" spans="1:12" x14ac:dyDescent="0.35">
      <c r="A279">
        <v>5</v>
      </c>
      <c r="B279" t="s">
        <v>242</v>
      </c>
      <c r="C279" t="s">
        <v>243</v>
      </c>
      <c r="D279" s="21">
        <v>0.11990000000000001</v>
      </c>
      <c r="E279" s="22">
        <v>21.04</v>
      </c>
      <c r="F279" s="21">
        <v>0.3211</v>
      </c>
      <c r="G279" s="22">
        <v>19.04</v>
      </c>
      <c r="H279" s="21">
        <v>0.2515</v>
      </c>
      <c r="I279" s="22">
        <v>19.100000000000001</v>
      </c>
      <c r="J279" s="23">
        <v>0.5726</v>
      </c>
      <c r="K279" s="22">
        <v>19.07</v>
      </c>
      <c r="L279" s="23">
        <v>561.32000000000005</v>
      </c>
    </row>
    <row r="280" spans="1:12" x14ac:dyDescent="0.35">
      <c r="A280">
        <v>7</v>
      </c>
      <c r="B280" t="s">
        <v>378</v>
      </c>
      <c r="C280" t="s">
        <v>379</v>
      </c>
      <c r="D280" s="21">
        <v>0.1212</v>
      </c>
      <c r="E280" s="22">
        <v>2.0299999999999998</v>
      </c>
      <c r="F280" s="21">
        <v>0.30299999999999999</v>
      </c>
      <c r="G280" s="22">
        <v>3.18</v>
      </c>
      <c r="H280" s="21">
        <v>0.23630000000000001</v>
      </c>
      <c r="I280" s="22">
        <v>3.51</v>
      </c>
      <c r="J280" s="23">
        <v>0.5393</v>
      </c>
      <c r="K280" s="22">
        <v>3.32</v>
      </c>
      <c r="L280" s="23">
        <v>561.75</v>
      </c>
    </row>
    <row r="281" spans="1:12" x14ac:dyDescent="0.35">
      <c r="A281">
        <v>11</v>
      </c>
      <c r="B281" t="s">
        <v>699</v>
      </c>
      <c r="C281" t="s">
        <v>700</v>
      </c>
      <c r="D281" s="21">
        <v>0.13439999999999999</v>
      </c>
      <c r="E281" s="22">
        <v>3.67</v>
      </c>
      <c r="F281" s="21">
        <v>0.55369999999999997</v>
      </c>
      <c r="G281" s="22">
        <v>11.72</v>
      </c>
      <c r="H281" s="21">
        <v>0.44309999999999999</v>
      </c>
      <c r="I281" s="22">
        <v>11.73</v>
      </c>
      <c r="J281" s="23">
        <v>0.99679999999999991</v>
      </c>
      <c r="K281" s="22">
        <v>11.72</v>
      </c>
      <c r="L281" s="23">
        <v>563.29999999999995</v>
      </c>
    </row>
    <row r="282" spans="1:12" x14ac:dyDescent="0.35">
      <c r="A282">
        <v>7</v>
      </c>
      <c r="B282" t="s">
        <v>362</v>
      </c>
      <c r="C282" t="s">
        <v>363</v>
      </c>
      <c r="D282" s="21">
        <v>9.0899999999999995E-2</v>
      </c>
      <c r="E282" s="22">
        <v>27.98</v>
      </c>
      <c r="F282" s="21">
        <v>0.37013000000000001</v>
      </c>
      <c r="G282" s="22">
        <v>20.14</v>
      </c>
      <c r="H282" s="21">
        <v>0</v>
      </c>
      <c r="I282" s="22" t="s">
        <v>227</v>
      </c>
      <c r="J282" s="23">
        <v>0.37013000000000001</v>
      </c>
      <c r="K282" s="22">
        <v>20.14</v>
      </c>
      <c r="L282" s="23">
        <v>566.23</v>
      </c>
    </row>
    <row r="283" spans="1:12" x14ac:dyDescent="0.35">
      <c r="A283">
        <v>7</v>
      </c>
      <c r="B283" t="s">
        <v>390</v>
      </c>
      <c r="C283" t="s">
        <v>391</v>
      </c>
      <c r="D283" s="21">
        <v>0.13769999999999999</v>
      </c>
      <c r="E283" s="22">
        <v>3.08</v>
      </c>
      <c r="F283" s="21">
        <v>0.22</v>
      </c>
      <c r="G283" s="22">
        <v>6.72</v>
      </c>
      <c r="H283" s="21">
        <v>0.18629999999999999</v>
      </c>
      <c r="I283" s="22">
        <v>6.09</v>
      </c>
      <c r="J283" s="23">
        <v>0.40629999999999999</v>
      </c>
      <c r="K283" s="22">
        <v>6.43</v>
      </c>
      <c r="L283" s="23">
        <v>567.21</v>
      </c>
    </row>
    <row r="284" spans="1:12" x14ac:dyDescent="0.35">
      <c r="A284">
        <v>10</v>
      </c>
      <c r="B284" t="s">
        <v>587</v>
      </c>
      <c r="C284" t="s">
        <v>588</v>
      </c>
      <c r="D284" s="21">
        <v>0.12970000000000001</v>
      </c>
      <c r="E284" s="22">
        <v>11.12</v>
      </c>
      <c r="F284" s="21">
        <v>0.2802</v>
      </c>
      <c r="G284" s="22">
        <v>8.0500000000000007</v>
      </c>
      <c r="H284" s="21">
        <v>0.2185</v>
      </c>
      <c r="I284" s="22">
        <v>4.47</v>
      </c>
      <c r="J284" s="23">
        <v>0.49870000000000003</v>
      </c>
      <c r="K284" s="22">
        <v>6.45</v>
      </c>
      <c r="L284" s="23">
        <v>567.94000000000005</v>
      </c>
    </row>
    <row r="285" spans="1:12" x14ac:dyDescent="0.35">
      <c r="A285">
        <v>5</v>
      </c>
      <c r="B285" t="s">
        <v>258</v>
      </c>
      <c r="C285" t="s">
        <v>259</v>
      </c>
      <c r="D285" s="21">
        <v>0.14580000000000001</v>
      </c>
      <c r="E285" s="22">
        <v>3.55</v>
      </c>
      <c r="F285" s="21">
        <v>0.32140000000000002</v>
      </c>
      <c r="G285" s="22">
        <v>3.48</v>
      </c>
      <c r="H285" s="21">
        <v>0.2457</v>
      </c>
      <c r="I285" s="22">
        <v>3.47</v>
      </c>
      <c r="J285" s="23">
        <v>0.56710000000000005</v>
      </c>
      <c r="K285" s="22">
        <v>3.48</v>
      </c>
      <c r="L285" s="23">
        <v>570.48</v>
      </c>
    </row>
    <row r="286" spans="1:12" x14ac:dyDescent="0.35">
      <c r="A286">
        <v>5</v>
      </c>
      <c r="B286" t="s">
        <v>250</v>
      </c>
      <c r="C286" t="s">
        <v>251</v>
      </c>
      <c r="D286" s="21">
        <v>0.1065</v>
      </c>
      <c r="E286" s="22">
        <v>1.72</v>
      </c>
      <c r="F286" s="21">
        <v>0.27300000000000002</v>
      </c>
      <c r="G286" s="22">
        <v>1.68</v>
      </c>
      <c r="H286" s="21">
        <v>0.21640000000000001</v>
      </c>
      <c r="I286" s="22">
        <v>-0.36</v>
      </c>
      <c r="J286" s="23">
        <v>0.48940000000000006</v>
      </c>
      <c r="K286" s="22">
        <v>0.77</v>
      </c>
      <c r="L286" s="23">
        <v>573.04</v>
      </c>
    </row>
    <row r="287" spans="1:12" x14ac:dyDescent="0.35">
      <c r="A287">
        <v>7</v>
      </c>
      <c r="B287" t="s">
        <v>404</v>
      </c>
      <c r="C287" t="s">
        <v>405</v>
      </c>
      <c r="D287" s="21">
        <v>0.10920000000000001</v>
      </c>
      <c r="E287" s="22">
        <v>18.010000000000002</v>
      </c>
      <c r="F287" s="21">
        <v>0.21379999999999999</v>
      </c>
      <c r="G287" s="22">
        <v>20.55</v>
      </c>
      <c r="H287" s="21">
        <v>0.2419</v>
      </c>
      <c r="I287" s="22">
        <v>22.19</v>
      </c>
      <c r="J287" s="23">
        <v>0.45569999999999999</v>
      </c>
      <c r="K287" s="22">
        <v>21.41</v>
      </c>
      <c r="L287" s="23">
        <v>573.04999999999995</v>
      </c>
    </row>
    <row r="288" spans="1:12" x14ac:dyDescent="0.35">
      <c r="A288">
        <v>6</v>
      </c>
      <c r="B288" t="s">
        <v>314</v>
      </c>
      <c r="C288" t="s">
        <v>315</v>
      </c>
      <c r="D288" s="21">
        <v>0.11219999999999999</v>
      </c>
      <c r="E288" s="22">
        <v>4.38</v>
      </c>
      <c r="F288" s="21">
        <v>0.3972</v>
      </c>
      <c r="G288" s="22">
        <v>7.29</v>
      </c>
      <c r="H288" s="21">
        <v>0.2303</v>
      </c>
      <c r="I288" s="22">
        <v>27.43</v>
      </c>
      <c r="J288" s="23">
        <v>0.62749999999999995</v>
      </c>
      <c r="K288" s="22">
        <v>13.89</v>
      </c>
      <c r="L288" s="23">
        <v>577.29999999999995</v>
      </c>
    </row>
    <row r="289" spans="1:12" x14ac:dyDescent="0.35">
      <c r="A289">
        <v>4</v>
      </c>
      <c r="B289" t="s">
        <v>145</v>
      </c>
      <c r="C289" t="s">
        <v>146</v>
      </c>
      <c r="D289" s="21">
        <v>0.1208</v>
      </c>
      <c r="E289" s="22">
        <v>2.89</v>
      </c>
      <c r="F289" s="21">
        <v>0.28989999999999999</v>
      </c>
      <c r="G289" s="22">
        <v>1.03</v>
      </c>
      <c r="H289" s="21">
        <v>0.2336</v>
      </c>
      <c r="I289" s="22">
        <v>1.45</v>
      </c>
      <c r="J289" s="23">
        <v>0.52349999999999997</v>
      </c>
      <c r="K289" s="22">
        <v>1.22</v>
      </c>
      <c r="L289" s="23">
        <v>580.05999999999995</v>
      </c>
    </row>
    <row r="290" spans="1:12" x14ac:dyDescent="0.35">
      <c r="A290">
        <v>6</v>
      </c>
      <c r="B290" t="s">
        <v>292</v>
      </c>
      <c r="C290" t="s">
        <v>293</v>
      </c>
      <c r="D290" s="21">
        <v>0.1099</v>
      </c>
      <c r="E290" s="22">
        <v>3.67</v>
      </c>
      <c r="F290" s="21">
        <v>0.39229999999999998</v>
      </c>
      <c r="G290" s="22">
        <v>2.2200000000000002</v>
      </c>
      <c r="H290" s="21">
        <v>0.30609999999999998</v>
      </c>
      <c r="I290" s="22">
        <v>-4.79</v>
      </c>
      <c r="J290" s="23">
        <v>0.69839999999999991</v>
      </c>
      <c r="K290" s="22">
        <v>-0.98</v>
      </c>
      <c r="L290" s="23">
        <v>581.71</v>
      </c>
    </row>
    <row r="291" spans="1:12" x14ac:dyDescent="0.35">
      <c r="A291">
        <v>5</v>
      </c>
      <c r="B291" t="s">
        <v>211</v>
      </c>
      <c r="C291" t="s">
        <v>212</v>
      </c>
      <c r="D291" s="21">
        <v>0.112</v>
      </c>
      <c r="E291" s="22">
        <v>3.94</v>
      </c>
      <c r="F291" s="21">
        <v>0.37569999999999998</v>
      </c>
      <c r="G291" s="22">
        <v>3.56</v>
      </c>
      <c r="H291" s="21">
        <v>0.29110000000000003</v>
      </c>
      <c r="I291" s="22">
        <v>4.1399999999999997</v>
      </c>
      <c r="J291" s="23">
        <v>0.66680000000000006</v>
      </c>
      <c r="K291" s="22">
        <v>3.81</v>
      </c>
      <c r="L291" s="23">
        <v>583.78</v>
      </c>
    </row>
    <row r="292" spans="1:12" x14ac:dyDescent="0.35">
      <c r="A292">
        <v>7</v>
      </c>
      <c r="B292" t="s">
        <v>384</v>
      </c>
      <c r="C292" t="s">
        <v>385</v>
      </c>
      <c r="D292" s="21">
        <v>8.0299999999999996E-2</v>
      </c>
      <c r="E292" s="22">
        <v>9.81</v>
      </c>
      <c r="F292" s="21">
        <v>0.33100000000000002</v>
      </c>
      <c r="G292" s="22">
        <v>23.64</v>
      </c>
      <c r="H292" s="21">
        <v>0.26929999999999998</v>
      </c>
      <c r="I292" s="22">
        <v>16.2</v>
      </c>
      <c r="J292" s="23">
        <v>0.60030000000000006</v>
      </c>
      <c r="K292" s="22">
        <v>20.190000000000001</v>
      </c>
      <c r="L292" s="23">
        <v>584.89</v>
      </c>
    </row>
    <row r="293" spans="1:12" x14ac:dyDescent="0.35">
      <c r="A293">
        <v>10</v>
      </c>
      <c r="B293" t="s">
        <v>609</v>
      </c>
      <c r="C293" t="s">
        <v>610</v>
      </c>
      <c r="D293" s="21">
        <v>9.9199999999999997E-2</v>
      </c>
      <c r="E293" s="22">
        <v>2.42</v>
      </c>
      <c r="F293" s="21">
        <v>0.25569999999999998</v>
      </c>
      <c r="G293" s="22">
        <v>30.15</v>
      </c>
      <c r="H293" s="21">
        <v>0.18990000000000001</v>
      </c>
      <c r="I293" s="22">
        <v>11.38</v>
      </c>
      <c r="J293" s="23">
        <v>0.4456</v>
      </c>
      <c r="K293" s="22">
        <v>21.43</v>
      </c>
      <c r="L293" s="23">
        <v>587.73</v>
      </c>
    </row>
    <row r="294" spans="1:12" x14ac:dyDescent="0.35">
      <c r="A294">
        <v>8</v>
      </c>
      <c r="B294" s="24" t="s">
        <v>464</v>
      </c>
      <c r="C294" t="s">
        <v>465</v>
      </c>
      <c r="D294" s="21">
        <v>0.1079</v>
      </c>
      <c r="E294" s="22">
        <v>4.05</v>
      </c>
      <c r="F294" s="21">
        <v>0.39319999999999999</v>
      </c>
      <c r="G294" s="22">
        <v>3.34</v>
      </c>
      <c r="H294" s="21">
        <v>0.33550000000000002</v>
      </c>
      <c r="I294" s="22">
        <v>9.2899999999999991</v>
      </c>
      <c r="J294" s="23">
        <v>0.72870000000000001</v>
      </c>
      <c r="K294" s="22">
        <v>5.99</v>
      </c>
      <c r="L294" s="23">
        <v>588.99</v>
      </c>
    </row>
    <row r="295" spans="1:12" x14ac:dyDescent="0.35">
      <c r="A295">
        <v>6</v>
      </c>
      <c r="B295" t="s">
        <v>296</v>
      </c>
      <c r="C295" t="s">
        <v>297</v>
      </c>
      <c r="D295" s="21">
        <v>0.1163</v>
      </c>
      <c r="E295" s="22">
        <v>4.04</v>
      </c>
      <c r="F295" s="21">
        <v>0.34050000000000002</v>
      </c>
      <c r="G295" s="22">
        <v>5.2</v>
      </c>
      <c r="H295" s="21">
        <v>0.26929999999999998</v>
      </c>
      <c r="I295" s="22">
        <v>5.21</v>
      </c>
      <c r="J295" s="23">
        <v>0.60980000000000001</v>
      </c>
      <c r="K295" s="22">
        <v>5.21</v>
      </c>
      <c r="L295" s="23">
        <v>591.79</v>
      </c>
    </row>
    <row r="296" spans="1:12" x14ac:dyDescent="0.35">
      <c r="A296">
        <v>7</v>
      </c>
      <c r="B296" t="s">
        <v>382</v>
      </c>
      <c r="C296" t="s">
        <v>383</v>
      </c>
      <c r="D296" s="21">
        <v>0.1313</v>
      </c>
      <c r="E296" s="22">
        <v>3.44</v>
      </c>
      <c r="F296" s="21">
        <v>0.245</v>
      </c>
      <c r="G296" s="22">
        <v>2.61</v>
      </c>
      <c r="H296" s="21">
        <v>0.185</v>
      </c>
      <c r="I296" s="22">
        <v>-3.55</v>
      </c>
      <c r="J296" s="23">
        <v>0.43</v>
      </c>
      <c r="K296" s="22">
        <v>-0.13</v>
      </c>
      <c r="L296" s="23">
        <v>592.05999999999995</v>
      </c>
    </row>
    <row r="297" spans="1:12" x14ac:dyDescent="0.35">
      <c r="A297">
        <v>11</v>
      </c>
      <c r="B297" t="s">
        <v>681</v>
      </c>
      <c r="C297" t="s">
        <v>682</v>
      </c>
      <c r="D297" s="21">
        <v>0.1159</v>
      </c>
      <c r="E297" s="22">
        <v>4.93</v>
      </c>
      <c r="F297" s="21">
        <v>0.29110000000000003</v>
      </c>
      <c r="G297" s="22">
        <v>12.48</v>
      </c>
      <c r="H297" s="21">
        <v>0.2177</v>
      </c>
      <c r="I297" s="22">
        <v>13.96</v>
      </c>
      <c r="J297" s="23">
        <v>0.50880000000000003</v>
      </c>
      <c r="K297" s="22">
        <v>13.11</v>
      </c>
      <c r="L297" s="23">
        <v>595.32000000000005</v>
      </c>
    </row>
    <row r="298" spans="1:12" x14ac:dyDescent="0.35">
      <c r="A298">
        <v>6</v>
      </c>
      <c r="B298" t="s">
        <v>316</v>
      </c>
      <c r="C298" t="s">
        <v>317</v>
      </c>
      <c r="D298" s="21">
        <v>0.1162</v>
      </c>
      <c r="E298" s="22">
        <v>4.34</v>
      </c>
      <c r="F298" s="21">
        <v>0.38229999999999997</v>
      </c>
      <c r="G298" s="22">
        <v>6.08</v>
      </c>
      <c r="H298" s="21">
        <v>0.27860000000000001</v>
      </c>
      <c r="I298" s="22">
        <v>6.09</v>
      </c>
      <c r="J298" s="23">
        <v>0.66090000000000004</v>
      </c>
      <c r="K298" s="22">
        <v>6.08</v>
      </c>
      <c r="L298" s="23">
        <v>596.36</v>
      </c>
    </row>
    <row r="299" spans="1:12" x14ac:dyDescent="0.35">
      <c r="A299">
        <v>8</v>
      </c>
      <c r="B299" s="25" t="s">
        <v>460</v>
      </c>
      <c r="C299" t="s">
        <v>461</v>
      </c>
      <c r="D299" s="21">
        <v>0.1075</v>
      </c>
      <c r="E299" s="22">
        <v>3.02</v>
      </c>
      <c r="F299" s="21">
        <v>0.2349</v>
      </c>
      <c r="G299" s="22">
        <v>3</v>
      </c>
      <c r="H299" s="21">
        <v>0.16869999999999999</v>
      </c>
      <c r="I299" s="22">
        <v>3.01</v>
      </c>
      <c r="J299" s="23">
        <v>0.40359999999999996</v>
      </c>
      <c r="K299" s="22">
        <v>3</v>
      </c>
      <c r="L299" s="23">
        <v>598.59</v>
      </c>
    </row>
    <row r="300" spans="1:12" x14ac:dyDescent="0.35">
      <c r="A300">
        <v>1</v>
      </c>
      <c r="B300" t="s">
        <v>43</v>
      </c>
      <c r="C300" t="s">
        <v>44</v>
      </c>
      <c r="D300" s="21">
        <v>0.1741</v>
      </c>
      <c r="E300" s="22">
        <v>6.9</v>
      </c>
      <c r="F300" s="21">
        <v>0.46379999999999999</v>
      </c>
      <c r="G300" s="22">
        <v>5.38</v>
      </c>
      <c r="H300" s="21">
        <v>0.36359999999999998</v>
      </c>
      <c r="I300" s="22">
        <v>4.38</v>
      </c>
      <c r="J300" s="23">
        <v>0.82739999999999991</v>
      </c>
      <c r="K300" s="22">
        <v>4.9400000000000004</v>
      </c>
      <c r="L300" s="23">
        <v>599.75</v>
      </c>
    </row>
    <row r="301" spans="1:12" x14ac:dyDescent="0.35">
      <c r="A301">
        <v>5</v>
      </c>
      <c r="B301" t="s">
        <v>183</v>
      </c>
      <c r="C301" t="s">
        <v>184</v>
      </c>
      <c r="D301" s="21">
        <v>0.12720000000000001</v>
      </c>
      <c r="E301" s="22">
        <v>0.51</v>
      </c>
      <c r="F301" s="21">
        <v>0.32640000000000002</v>
      </c>
      <c r="G301" s="22">
        <v>9.19</v>
      </c>
      <c r="H301" s="21">
        <v>0.32600000000000001</v>
      </c>
      <c r="I301" s="22">
        <v>-2.79</v>
      </c>
      <c r="J301" s="23">
        <v>0.65240000000000009</v>
      </c>
      <c r="K301" s="22">
        <v>2.86</v>
      </c>
      <c r="L301" s="23">
        <v>601.22</v>
      </c>
    </row>
    <row r="302" spans="1:12" x14ac:dyDescent="0.35">
      <c r="A302">
        <v>10</v>
      </c>
      <c r="B302" t="s">
        <v>637</v>
      </c>
      <c r="C302" t="s">
        <v>638</v>
      </c>
      <c r="D302" s="21">
        <v>8.6400000000000005E-2</v>
      </c>
      <c r="E302" s="22">
        <v>4.09</v>
      </c>
      <c r="F302" s="21">
        <v>0.25919999999999999</v>
      </c>
      <c r="G302" s="22">
        <v>2.5499999999999998</v>
      </c>
      <c r="H302" s="21">
        <v>0.19220000000000001</v>
      </c>
      <c r="I302" s="22">
        <v>0.46</v>
      </c>
      <c r="J302" s="23">
        <v>0.45140000000000002</v>
      </c>
      <c r="K302" s="22">
        <v>1.65</v>
      </c>
      <c r="L302" s="23">
        <v>603.08000000000004</v>
      </c>
    </row>
    <row r="303" spans="1:12" x14ac:dyDescent="0.35">
      <c r="A303">
        <v>4</v>
      </c>
      <c r="B303" t="s">
        <v>119</v>
      </c>
      <c r="C303" t="s">
        <v>120</v>
      </c>
      <c r="D303" s="21">
        <v>0.13619999999999999</v>
      </c>
      <c r="E303" s="22">
        <v>-0.68</v>
      </c>
      <c r="F303" s="21">
        <v>0.43830000000000002</v>
      </c>
      <c r="G303" s="22">
        <v>1.92</v>
      </c>
      <c r="H303" s="21">
        <v>0.33069999999999999</v>
      </c>
      <c r="I303" s="22">
        <v>-1.79</v>
      </c>
      <c r="J303" s="23">
        <v>0.76900000000000002</v>
      </c>
      <c r="K303" s="22">
        <v>0.28999999999999998</v>
      </c>
      <c r="L303" s="23">
        <v>604.57000000000005</v>
      </c>
    </row>
    <row r="304" spans="1:12" x14ac:dyDescent="0.35">
      <c r="A304">
        <v>5</v>
      </c>
      <c r="B304" t="s">
        <v>179</v>
      </c>
      <c r="C304" t="s">
        <v>180</v>
      </c>
      <c r="D304" s="21">
        <v>0.12759999999999999</v>
      </c>
      <c r="E304" s="22">
        <v>15.96</v>
      </c>
      <c r="F304" s="21">
        <v>0.62339999999999995</v>
      </c>
      <c r="G304" s="22">
        <v>17.309999999999999</v>
      </c>
      <c r="H304" s="21">
        <v>0.47670000000000001</v>
      </c>
      <c r="I304" s="22">
        <v>18.510000000000002</v>
      </c>
      <c r="J304" s="23">
        <v>1.1000999999999999</v>
      </c>
      <c r="K304" s="22">
        <v>17.829999999999998</v>
      </c>
      <c r="L304" s="23">
        <v>604.79</v>
      </c>
    </row>
    <row r="305" spans="1:12" x14ac:dyDescent="0.35">
      <c r="A305">
        <v>10</v>
      </c>
      <c r="B305" t="s">
        <v>577</v>
      </c>
      <c r="C305" t="s">
        <v>578</v>
      </c>
      <c r="D305" s="21">
        <v>0.121644</v>
      </c>
      <c r="E305" s="22">
        <v>5.38</v>
      </c>
      <c r="F305" s="21">
        <v>0.30699700000000002</v>
      </c>
      <c r="G305" s="22">
        <v>6.52</v>
      </c>
      <c r="H305" s="21">
        <v>0.21251700000000001</v>
      </c>
      <c r="I305" s="22">
        <v>7.29</v>
      </c>
      <c r="J305" s="23">
        <v>0.51951400000000003</v>
      </c>
      <c r="K305" s="22">
        <v>6.84</v>
      </c>
      <c r="L305" s="23">
        <v>607.19000000000005</v>
      </c>
    </row>
    <row r="306" spans="1:12" x14ac:dyDescent="0.35">
      <c r="A306">
        <v>5</v>
      </c>
      <c r="B306" t="s">
        <v>213</v>
      </c>
      <c r="C306" t="s">
        <v>214</v>
      </c>
      <c r="D306" s="21">
        <v>0.13159999999999999</v>
      </c>
      <c r="E306" s="22">
        <v>6.53</v>
      </c>
      <c r="F306" s="21">
        <v>0.32629999999999998</v>
      </c>
      <c r="G306" s="22">
        <v>9.24</v>
      </c>
      <c r="H306" s="21">
        <v>0.26079999999999998</v>
      </c>
      <c r="I306" s="22">
        <v>9.24</v>
      </c>
      <c r="J306" s="23">
        <v>0.58709999999999996</v>
      </c>
      <c r="K306" s="22">
        <v>9.24</v>
      </c>
      <c r="L306" s="23">
        <v>608.22</v>
      </c>
    </row>
    <row r="307" spans="1:12" x14ac:dyDescent="0.35">
      <c r="A307">
        <v>10</v>
      </c>
      <c r="B307" t="s">
        <v>605</v>
      </c>
      <c r="C307" t="s">
        <v>606</v>
      </c>
      <c r="D307" s="21">
        <v>0.10390000000000001</v>
      </c>
      <c r="E307" s="22">
        <v>3.61</v>
      </c>
      <c r="F307" s="21">
        <v>0.23769999999999999</v>
      </c>
      <c r="G307" s="22">
        <v>0.28000000000000003</v>
      </c>
      <c r="H307" s="21">
        <v>0.19070000000000001</v>
      </c>
      <c r="I307" s="22">
        <v>0.25</v>
      </c>
      <c r="J307" s="23">
        <v>0.4284</v>
      </c>
      <c r="K307" s="22">
        <v>0.27</v>
      </c>
      <c r="L307" s="23">
        <v>609.46</v>
      </c>
    </row>
    <row r="308" spans="1:12" x14ac:dyDescent="0.35">
      <c r="A308">
        <v>10</v>
      </c>
      <c r="B308" t="s">
        <v>607</v>
      </c>
      <c r="C308" t="s">
        <v>608</v>
      </c>
      <c r="D308" s="21">
        <v>0.1079</v>
      </c>
      <c r="E308" s="22">
        <v>8.9</v>
      </c>
      <c r="F308" s="21">
        <v>0.3211</v>
      </c>
      <c r="G308" s="22">
        <v>5.79</v>
      </c>
      <c r="H308" s="21">
        <v>0.25819999999999999</v>
      </c>
      <c r="I308" s="22">
        <v>5.82</v>
      </c>
      <c r="J308" s="23">
        <v>0.57929999999999993</v>
      </c>
      <c r="K308" s="22">
        <v>5.81</v>
      </c>
      <c r="L308" s="23">
        <v>610.82000000000005</v>
      </c>
    </row>
    <row r="309" spans="1:12" x14ac:dyDescent="0.35">
      <c r="A309">
        <v>8</v>
      </c>
      <c r="B309" t="s">
        <v>452</v>
      </c>
      <c r="C309" t="s">
        <v>453</v>
      </c>
      <c r="D309" s="21">
        <v>0.1179</v>
      </c>
      <c r="E309" s="22">
        <v>8.1999999999999993</v>
      </c>
      <c r="F309" s="21">
        <v>0.39389999999999997</v>
      </c>
      <c r="G309" s="22">
        <v>7.68</v>
      </c>
      <c r="H309" s="21">
        <v>0.29530000000000001</v>
      </c>
      <c r="I309" s="22">
        <v>7.67</v>
      </c>
      <c r="J309" s="23">
        <v>0.68920000000000003</v>
      </c>
      <c r="K309" s="22">
        <v>7.68</v>
      </c>
      <c r="L309" s="23">
        <v>613.77</v>
      </c>
    </row>
    <row r="310" spans="1:12" x14ac:dyDescent="0.35">
      <c r="A310">
        <v>8</v>
      </c>
      <c r="B310" s="25" t="s">
        <v>450</v>
      </c>
      <c r="C310" t="s">
        <v>451</v>
      </c>
      <c r="D310" s="21">
        <v>0.1133</v>
      </c>
      <c r="E310" s="22">
        <v>4.7699999999999996</v>
      </c>
      <c r="F310" s="21">
        <v>0.60872000000000004</v>
      </c>
      <c r="G310" s="22">
        <v>4.3499999999999996</v>
      </c>
      <c r="H310" s="21">
        <v>0.60797999999999996</v>
      </c>
      <c r="I310" s="22">
        <v>4.3499999999999996</v>
      </c>
      <c r="J310" s="23">
        <v>1.2166999999999999</v>
      </c>
      <c r="K310" s="22">
        <v>4.3499999999999996</v>
      </c>
      <c r="L310" s="23">
        <v>618.57000000000005</v>
      </c>
    </row>
    <row r="311" spans="1:12" x14ac:dyDescent="0.35">
      <c r="A311">
        <v>6</v>
      </c>
      <c r="B311" t="s">
        <v>308</v>
      </c>
      <c r="C311" t="s">
        <v>309</v>
      </c>
      <c r="D311" s="21">
        <v>9.5600000000000004E-2</v>
      </c>
      <c r="E311" s="22">
        <v>4.0599999999999996</v>
      </c>
      <c r="F311" s="21">
        <v>0.32969999999999999</v>
      </c>
      <c r="G311" s="22">
        <v>3.79</v>
      </c>
      <c r="H311" s="21">
        <v>0.1696</v>
      </c>
      <c r="I311" s="22">
        <v>-3.68</v>
      </c>
      <c r="J311" s="23">
        <v>0.49929999999999997</v>
      </c>
      <c r="K311" s="22">
        <v>1.1299999999999999</v>
      </c>
      <c r="L311" s="23">
        <v>623.28</v>
      </c>
    </row>
    <row r="312" spans="1:12" x14ac:dyDescent="0.35">
      <c r="A312">
        <v>5</v>
      </c>
      <c r="B312" t="s">
        <v>252</v>
      </c>
      <c r="C312" t="s">
        <v>253</v>
      </c>
      <c r="D312" s="21">
        <v>0.11701</v>
      </c>
      <c r="E312" s="22">
        <v>3.16</v>
      </c>
      <c r="F312" s="21">
        <v>0.40347</v>
      </c>
      <c r="G312" s="22">
        <v>-2.12</v>
      </c>
      <c r="H312" s="21">
        <v>0.32305</v>
      </c>
      <c r="I312" s="22">
        <v>-2.12</v>
      </c>
      <c r="J312" s="23">
        <v>0.72652000000000005</v>
      </c>
      <c r="K312" s="22">
        <v>-2.12</v>
      </c>
      <c r="L312" s="23">
        <v>627.14</v>
      </c>
    </row>
    <row r="313" spans="1:12" x14ac:dyDescent="0.35">
      <c r="A313">
        <v>8</v>
      </c>
      <c r="B313" t="s">
        <v>442</v>
      </c>
      <c r="C313" t="s">
        <v>443</v>
      </c>
      <c r="D313" s="21">
        <v>0.1174</v>
      </c>
      <c r="E313" s="22">
        <v>14.66</v>
      </c>
      <c r="F313" s="21">
        <v>0.61439999999999995</v>
      </c>
      <c r="G313" s="22">
        <v>14.34</v>
      </c>
      <c r="H313" s="21">
        <v>0.1817</v>
      </c>
      <c r="I313" s="22">
        <v>14.34</v>
      </c>
      <c r="J313" s="23">
        <v>0.79609999999999992</v>
      </c>
      <c r="K313" s="22">
        <v>14.34</v>
      </c>
      <c r="L313" s="23">
        <v>627.84</v>
      </c>
    </row>
    <row r="314" spans="1:12" x14ac:dyDescent="0.35">
      <c r="A314">
        <v>11</v>
      </c>
      <c r="B314" t="s">
        <v>679</v>
      </c>
      <c r="C314" t="s">
        <v>680</v>
      </c>
      <c r="D314" s="21">
        <v>0.1522</v>
      </c>
      <c r="E314" s="22">
        <v>3.77</v>
      </c>
      <c r="F314" s="21">
        <v>0.35959999999999998</v>
      </c>
      <c r="G314" s="22">
        <v>8.69</v>
      </c>
      <c r="H314" s="21">
        <v>0.28510000000000002</v>
      </c>
      <c r="I314" s="22">
        <v>8.7100000000000009</v>
      </c>
      <c r="J314" s="23">
        <v>0.64470000000000005</v>
      </c>
      <c r="K314" s="22">
        <v>8.6999999999999993</v>
      </c>
      <c r="L314" s="23">
        <v>630.09</v>
      </c>
    </row>
    <row r="315" spans="1:12" x14ac:dyDescent="0.35">
      <c r="A315">
        <v>7</v>
      </c>
      <c r="B315" t="s">
        <v>394</v>
      </c>
      <c r="C315" t="s">
        <v>395</v>
      </c>
      <c r="D315" s="21">
        <v>0.11924</v>
      </c>
      <c r="E315" s="22">
        <v>9.5500000000000007</v>
      </c>
      <c r="F315" s="21">
        <v>0.34372000000000003</v>
      </c>
      <c r="G315" s="22">
        <v>7.5</v>
      </c>
      <c r="H315" s="21">
        <v>0.24196999999999999</v>
      </c>
      <c r="I315" s="22">
        <v>6.78</v>
      </c>
      <c r="J315" s="23">
        <v>0.58569000000000004</v>
      </c>
      <c r="K315" s="22">
        <v>7.2</v>
      </c>
      <c r="L315" s="23">
        <v>632.83000000000004</v>
      </c>
    </row>
    <row r="316" spans="1:12" x14ac:dyDescent="0.35">
      <c r="A316">
        <v>5</v>
      </c>
      <c r="B316" t="s">
        <v>209</v>
      </c>
      <c r="C316" t="s">
        <v>210</v>
      </c>
      <c r="D316" s="21">
        <v>0.1235</v>
      </c>
      <c r="E316" s="22">
        <v>7.77</v>
      </c>
      <c r="F316" s="21">
        <v>0.32919999999999999</v>
      </c>
      <c r="G316" s="22">
        <v>3.53</v>
      </c>
      <c r="H316" s="21">
        <v>0.22900000000000001</v>
      </c>
      <c r="I316" s="22">
        <v>-2.2799999999999998</v>
      </c>
      <c r="J316" s="23">
        <v>0.55820000000000003</v>
      </c>
      <c r="K316" s="22">
        <v>1.06</v>
      </c>
      <c r="L316" s="23">
        <v>643.41999999999996</v>
      </c>
    </row>
    <row r="317" spans="1:12" x14ac:dyDescent="0.35">
      <c r="A317">
        <v>7</v>
      </c>
      <c r="B317" t="s">
        <v>330</v>
      </c>
      <c r="C317" t="s">
        <v>331</v>
      </c>
      <c r="D317" s="21">
        <v>9.0380000000000002E-2</v>
      </c>
      <c r="E317" s="22">
        <v>7.72</v>
      </c>
      <c r="F317" s="21">
        <v>0.47767999999999999</v>
      </c>
      <c r="G317" s="22">
        <v>8.19</v>
      </c>
      <c r="H317" s="21">
        <v>0</v>
      </c>
      <c r="I317" s="22" t="s">
        <v>227</v>
      </c>
      <c r="J317" s="23">
        <v>0.47767999999999999</v>
      </c>
      <c r="K317" s="22">
        <v>8.19</v>
      </c>
      <c r="L317" s="23">
        <v>652.26</v>
      </c>
    </row>
    <row r="318" spans="1:12" x14ac:dyDescent="0.35">
      <c r="A318">
        <v>10</v>
      </c>
      <c r="B318" t="s">
        <v>639</v>
      </c>
      <c r="C318" t="s">
        <v>640</v>
      </c>
      <c r="D318" s="21">
        <v>0.10675</v>
      </c>
      <c r="E318" s="22">
        <v>11.65</v>
      </c>
      <c r="F318" s="21">
        <v>0.29820000000000002</v>
      </c>
      <c r="G318" s="22">
        <v>11.26</v>
      </c>
      <c r="H318" s="21">
        <v>0.23987</v>
      </c>
      <c r="I318" s="22">
        <v>11.26</v>
      </c>
      <c r="J318" s="23">
        <v>0.53807000000000005</v>
      </c>
      <c r="K318" s="22">
        <v>11.26</v>
      </c>
      <c r="L318" s="23">
        <v>653.47</v>
      </c>
    </row>
    <row r="319" spans="1:12" x14ac:dyDescent="0.35">
      <c r="A319">
        <v>1</v>
      </c>
      <c r="B319" t="s">
        <v>39</v>
      </c>
      <c r="C319" t="s">
        <v>40</v>
      </c>
      <c r="D319" s="21">
        <v>0.1552</v>
      </c>
      <c r="E319" s="22">
        <v>2.84</v>
      </c>
      <c r="F319" s="21">
        <v>0.56299999999999994</v>
      </c>
      <c r="G319" s="22">
        <v>4.66</v>
      </c>
      <c r="H319" s="21">
        <v>0.4501</v>
      </c>
      <c r="I319" s="22">
        <v>4.58</v>
      </c>
      <c r="J319" s="23">
        <v>1.0130999999999999</v>
      </c>
      <c r="K319" s="22">
        <v>4.62</v>
      </c>
      <c r="L319" s="23">
        <v>656.85</v>
      </c>
    </row>
    <row r="320" spans="1:12" x14ac:dyDescent="0.35">
      <c r="A320">
        <v>12</v>
      </c>
      <c r="B320" t="s">
        <v>719</v>
      </c>
      <c r="C320" t="s">
        <v>720</v>
      </c>
      <c r="D320" s="21">
        <v>0.13600000000000001</v>
      </c>
      <c r="E320" s="22">
        <v>1.47</v>
      </c>
      <c r="F320" s="21">
        <v>0.26090000000000002</v>
      </c>
      <c r="G320" s="22">
        <v>9.2100000000000009</v>
      </c>
      <c r="H320" s="21">
        <v>0.20749999999999999</v>
      </c>
      <c r="I320" s="22">
        <v>9.23</v>
      </c>
      <c r="J320" s="23">
        <v>0.46840000000000004</v>
      </c>
      <c r="K320" s="22">
        <v>9.2200000000000006</v>
      </c>
      <c r="L320" s="23">
        <v>657.23</v>
      </c>
    </row>
    <row r="321" spans="1:12" x14ac:dyDescent="0.35">
      <c r="A321">
        <v>5</v>
      </c>
      <c r="B321" t="s">
        <v>185</v>
      </c>
      <c r="C321" t="s">
        <v>186</v>
      </c>
      <c r="D321" s="21">
        <v>0.125</v>
      </c>
      <c r="E321" s="22">
        <v>6.63</v>
      </c>
      <c r="F321" s="21">
        <v>0.26529999999999998</v>
      </c>
      <c r="G321" s="22">
        <v>4.87</v>
      </c>
      <c r="H321" s="21">
        <v>0.1986</v>
      </c>
      <c r="I321" s="22">
        <v>4.6900000000000004</v>
      </c>
      <c r="J321" s="23">
        <v>0.46389999999999998</v>
      </c>
      <c r="K321" s="22">
        <v>4.79</v>
      </c>
      <c r="L321" s="23">
        <v>658.42</v>
      </c>
    </row>
    <row r="322" spans="1:12" x14ac:dyDescent="0.35">
      <c r="A322">
        <v>8</v>
      </c>
      <c r="B322" t="s">
        <v>504</v>
      </c>
      <c r="C322" t="s">
        <v>505</v>
      </c>
      <c r="D322" s="21">
        <v>0.11940000000000001</v>
      </c>
      <c r="E322" s="22">
        <v>4.16</v>
      </c>
      <c r="F322" s="21">
        <v>0.4955</v>
      </c>
      <c r="G322" s="22">
        <v>5.7</v>
      </c>
      <c r="H322" s="21">
        <v>0.24879999999999999</v>
      </c>
      <c r="I322" s="22">
        <v>5.69</v>
      </c>
      <c r="J322" s="23">
        <v>0.74429999999999996</v>
      </c>
      <c r="K322" s="22">
        <v>5.7</v>
      </c>
      <c r="L322" s="23">
        <v>659.88</v>
      </c>
    </row>
    <row r="323" spans="1:12" x14ac:dyDescent="0.35">
      <c r="A323">
        <v>8</v>
      </c>
      <c r="B323" t="s">
        <v>418</v>
      </c>
      <c r="C323" t="s">
        <v>419</v>
      </c>
      <c r="D323" s="21">
        <v>0.1242</v>
      </c>
      <c r="E323" s="22">
        <v>2.14</v>
      </c>
      <c r="F323" s="21">
        <v>0.67920000000000003</v>
      </c>
      <c r="G323" s="22">
        <v>2.98</v>
      </c>
      <c r="H323" s="21">
        <v>0</v>
      </c>
      <c r="I323" s="22" t="s">
        <v>227</v>
      </c>
      <c r="J323" s="23">
        <v>0.67920000000000003</v>
      </c>
      <c r="K323" s="22">
        <v>2.98</v>
      </c>
      <c r="L323" s="23">
        <v>660.2</v>
      </c>
    </row>
    <row r="324" spans="1:12" x14ac:dyDescent="0.35">
      <c r="A324">
        <v>10</v>
      </c>
      <c r="B324" t="s">
        <v>597</v>
      </c>
      <c r="C324" t="s">
        <v>598</v>
      </c>
      <c r="D324" s="21">
        <v>0.14319999999999999</v>
      </c>
      <c r="E324" s="22">
        <v>38.9</v>
      </c>
      <c r="F324" s="21">
        <v>0.26</v>
      </c>
      <c r="G324" s="22">
        <v>3.04</v>
      </c>
      <c r="H324" s="21">
        <v>0.161</v>
      </c>
      <c r="I324" s="22">
        <v>5.63</v>
      </c>
      <c r="J324" s="23">
        <v>0.42100000000000004</v>
      </c>
      <c r="K324" s="22">
        <v>4.0199999999999996</v>
      </c>
      <c r="L324" s="23">
        <v>660.31</v>
      </c>
    </row>
    <row r="325" spans="1:12" x14ac:dyDescent="0.35">
      <c r="A325">
        <v>6</v>
      </c>
      <c r="B325" t="s">
        <v>278</v>
      </c>
      <c r="C325" t="s">
        <v>279</v>
      </c>
      <c r="D325" s="21">
        <v>8.6999999999999994E-2</v>
      </c>
      <c r="E325" s="22">
        <v>3.11</v>
      </c>
      <c r="F325" s="21">
        <v>0.30009999999999998</v>
      </c>
      <c r="G325" s="22">
        <v>-4.34</v>
      </c>
      <c r="H325" s="21">
        <v>0.24010000000000001</v>
      </c>
      <c r="I325" s="22">
        <v>-4.3</v>
      </c>
      <c r="J325" s="23">
        <v>0.54020000000000001</v>
      </c>
      <c r="K325" s="22">
        <v>-4.32</v>
      </c>
      <c r="L325" s="23">
        <v>661.48</v>
      </c>
    </row>
    <row r="326" spans="1:12" x14ac:dyDescent="0.35">
      <c r="A326">
        <v>6</v>
      </c>
      <c r="B326" t="s">
        <v>290</v>
      </c>
      <c r="C326" t="s">
        <v>291</v>
      </c>
      <c r="D326" s="21">
        <v>0.1245</v>
      </c>
      <c r="E326" s="22">
        <v>9.18</v>
      </c>
      <c r="F326" s="21">
        <v>0.2195</v>
      </c>
      <c r="G326" s="22">
        <v>44.24</v>
      </c>
      <c r="H326" s="21">
        <v>0.15740000000000001</v>
      </c>
      <c r="I326" s="22">
        <v>36.44</v>
      </c>
      <c r="J326" s="23">
        <v>0.37690000000000001</v>
      </c>
      <c r="K326" s="22">
        <v>40.880000000000003</v>
      </c>
      <c r="L326" s="23">
        <v>665.45</v>
      </c>
    </row>
    <row r="327" spans="1:12" x14ac:dyDescent="0.35">
      <c r="A327">
        <v>10</v>
      </c>
      <c r="B327" t="s">
        <v>623</v>
      </c>
      <c r="C327" t="s">
        <v>624</v>
      </c>
      <c r="D327" s="21">
        <v>0.1217</v>
      </c>
      <c r="E327" s="22">
        <v>9.0399999999999991</v>
      </c>
      <c r="F327" s="21">
        <v>0.33979999999999999</v>
      </c>
      <c r="G327" s="22">
        <v>10.62</v>
      </c>
      <c r="H327" s="21">
        <v>0.22059999999999999</v>
      </c>
      <c r="I327" s="22">
        <v>13.06</v>
      </c>
      <c r="J327" s="23">
        <v>0.56040000000000001</v>
      </c>
      <c r="K327" s="22">
        <v>11.57</v>
      </c>
      <c r="L327" s="23">
        <v>670.18</v>
      </c>
    </row>
    <row r="328" spans="1:12" x14ac:dyDescent="0.35">
      <c r="A328">
        <v>6</v>
      </c>
      <c r="B328" t="s">
        <v>282</v>
      </c>
      <c r="C328" t="s">
        <v>283</v>
      </c>
      <c r="D328" s="21">
        <v>0.10979999999999999</v>
      </c>
      <c r="E328" s="22">
        <v>10.37</v>
      </c>
      <c r="F328" s="21">
        <v>0.48970000000000002</v>
      </c>
      <c r="G328" s="22">
        <v>16.350000000000001</v>
      </c>
      <c r="H328" s="21">
        <v>0</v>
      </c>
      <c r="I328" s="22" t="s">
        <v>227</v>
      </c>
      <c r="J328" s="23">
        <v>0.48970000000000002</v>
      </c>
      <c r="K328" s="22">
        <v>16.350000000000001</v>
      </c>
      <c r="L328" s="23">
        <v>681.77</v>
      </c>
    </row>
    <row r="329" spans="1:12" x14ac:dyDescent="0.35">
      <c r="A329">
        <v>7</v>
      </c>
      <c r="B329" t="s">
        <v>360</v>
      </c>
      <c r="C329" t="s">
        <v>361</v>
      </c>
      <c r="D329" s="21">
        <v>8.14E-2</v>
      </c>
      <c r="E329" s="22">
        <v>6.31</v>
      </c>
      <c r="F329" s="21">
        <v>0.3019</v>
      </c>
      <c r="G329" s="22">
        <v>9.02</v>
      </c>
      <c r="H329" s="21">
        <v>0.249</v>
      </c>
      <c r="I329" s="22">
        <v>8.9</v>
      </c>
      <c r="J329" s="23">
        <v>0.55089999999999995</v>
      </c>
      <c r="K329" s="22">
        <v>8.9600000000000009</v>
      </c>
      <c r="L329" s="23">
        <v>685.41</v>
      </c>
    </row>
    <row r="330" spans="1:12" x14ac:dyDescent="0.35">
      <c r="A330">
        <v>7</v>
      </c>
      <c r="B330" t="s">
        <v>374</v>
      </c>
      <c r="C330" t="s">
        <v>375</v>
      </c>
      <c r="D330" s="21">
        <v>0.1016</v>
      </c>
      <c r="E330" s="22">
        <v>4.71</v>
      </c>
      <c r="F330" s="21">
        <v>0.30042999999999997</v>
      </c>
      <c r="G330" s="22">
        <v>7.99</v>
      </c>
      <c r="H330" s="21">
        <v>0.25458999999999998</v>
      </c>
      <c r="I330" s="22">
        <v>7.99</v>
      </c>
      <c r="J330" s="23">
        <v>0.55501999999999996</v>
      </c>
      <c r="K330" s="22">
        <v>7.99</v>
      </c>
      <c r="L330" s="23">
        <v>700.07</v>
      </c>
    </row>
    <row r="331" spans="1:12" x14ac:dyDescent="0.35">
      <c r="A331">
        <v>5</v>
      </c>
      <c r="B331" t="s">
        <v>207</v>
      </c>
      <c r="C331" t="s">
        <v>208</v>
      </c>
      <c r="D331" s="21">
        <v>0.13900000000000001</v>
      </c>
      <c r="E331" s="22">
        <v>20.38</v>
      </c>
      <c r="F331" s="21">
        <v>0.49809999999999999</v>
      </c>
      <c r="G331" s="22">
        <v>22.39</v>
      </c>
      <c r="H331" s="21">
        <v>0.27329999999999999</v>
      </c>
      <c r="I331" s="22">
        <v>19.489999999999998</v>
      </c>
      <c r="J331" s="23">
        <v>0.77139999999999997</v>
      </c>
      <c r="K331" s="22">
        <v>21.35</v>
      </c>
      <c r="L331" s="23">
        <v>735.03</v>
      </c>
    </row>
    <row r="332" spans="1:12" x14ac:dyDescent="0.35">
      <c r="A332">
        <v>5</v>
      </c>
      <c r="B332" t="s">
        <v>203</v>
      </c>
      <c r="C332" t="s">
        <v>204</v>
      </c>
      <c r="D332" s="21">
        <v>0.13550000000000001</v>
      </c>
      <c r="E332" s="22">
        <v>3.77</v>
      </c>
      <c r="F332" s="21">
        <v>0.3609</v>
      </c>
      <c r="G332" s="22">
        <v>3.76</v>
      </c>
      <c r="H332" s="21">
        <v>0.28799999999999998</v>
      </c>
      <c r="I332" s="22">
        <v>3.74</v>
      </c>
      <c r="J332" s="23">
        <v>0.64890000000000003</v>
      </c>
      <c r="K332" s="22">
        <v>3.76</v>
      </c>
      <c r="L332" s="23">
        <v>739.83</v>
      </c>
    </row>
    <row r="333" spans="1:12" x14ac:dyDescent="0.35">
      <c r="A333">
        <v>5</v>
      </c>
      <c r="B333" t="s">
        <v>244</v>
      </c>
      <c r="C333" t="s">
        <v>245</v>
      </c>
      <c r="D333" s="21">
        <v>9.1700000000000004E-2</v>
      </c>
      <c r="E333" s="22">
        <v>8.99</v>
      </c>
      <c r="F333" s="21">
        <v>0.17469999999999999</v>
      </c>
      <c r="G333" s="22">
        <v>7.07</v>
      </c>
      <c r="H333" s="21">
        <v>0.1404</v>
      </c>
      <c r="I333" s="22">
        <v>7.06</v>
      </c>
      <c r="J333" s="23">
        <v>0.31509999999999999</v>
      </c>
      <c r="K333" s="22">
        <v>7.07</v>
      </c>
      <c r="L333" s="23">
        <v>768.67</v>
      </c>
    </row>
    <row r="334" spans="1:12" x14ac:dyDescent="0.35">
      <c r="A334">
        <v>8</v>
      </c>
      <c r="B334" t="s">
        <v>494</v>
      </c>
      <c r="C334" t="s">
        <v>495</v>
      </c>
      <c r="D334" s="21">
        <v>0.1239</v>
      </c>
      <c r="E334" s="22">
        <v>3.73</v>
      </c>
      <c r="F334" s="21">
        <v>0.28179999999999999</v>
      </c>
      <c r="G334" s="22">
        <v>3.42</v>
      </c>
      <c r="H334" s="21">
        <v>0.23849999999999999</v>
      </c>
      <c r="I334" s="22">
        <v>3.45</v>
      </c>
      <c r="J334" s="23">
        <v>0.52029999999999998</v>
      </c>
      <c r="K334" s="22">
        <v>3.43</v>
      </c>
      <c r="L334" s="23">
        <v>777.73</v>
      </c>
    </row>
    <row r="335" spans="1:12" x14ac:dyDescent="0.35">
      <c r="A335">
        <v>5</v>
      </c>
      <c r="B335" t="s">
        <v>240</v>
      </c>
      <c r="C335" t="s">
        <v>241</v>
      </c>
      <c r="D335" s="21">
        <v>0.14710000000000001</v>
      </c>
      <c r="E335" s="22">
        <v>41.03</v>
      </c>
      <c r="F335" s="21">
        <v>0.54279999999999995</v>
      </c>
      <c r="G335" s="22">
        <v>27.79</v>
      </c>
      <c r="H335" s="21">
        <v>0.41539999999999999</v>
      </c>
      <c r="I335" s="22">
        <v>24.95</v>
      </c>
      <c r="J335" s="23">
        <v>0.95819999999999994</v>
      </c>
      <c r="K335" s="22">
        <v>26.55</v>
      </c>
      <c r="L335" s="23">
        <v>779.23</v>
      </c>
    </row>
    <row r="336" spans="1:12" x14ac:dyDescent="0.35">
      <c r="A336">
        <v>6</v>
      </c>
      <c r="B336" t="s">
        <v>274</v>
      </c>
      <c r="C336" t="s">
        <v>275</v>
      </c>
      <c r="D336" s="21">
        <v>0.1283</v>
      </c>
      <c r="E336" s="22">
        <v>4.84</v>
      </c>
      <c r="F336" s="21">
        <v>0.39539999999999997</v>
      </c>
      <c r="G336" s="22">
        <v>2.75</v>
      </c>
      <c r="H336" s="21">
        <v>0.31609999999999999</v>
      </c>
      <c r="I336" s="22">
        <v>2.72</v>
      </c>
      <c r="J336" s="23">
        <v>0.71150000000000002</v>
      </c>
      <c r="K336" s="22">
        <v>2.74</v>
      </c>
      <c r="L336" s="23">
        <v>782.61</v>
      </c>
    </row>
    <row r="337" spans="1:12" x14ac:dyDescent="0.35">
      <c r="A337">
        <v>7</v>
      </c>
      <c r="B337" t="s">
        <v>402</v>
      </c>
      <c r="C337" t="s">
        <v>403</v>
      </c>
      <c r="D337" s="21">
        <v>0.1186</v>
      </c>
      <c r="E337" s="22">
        <v>4.04</v>
      </c>
      <c r="F337" s="21">
        <v>0.2495</v>
      </c>
      <c r="G337" s="22">
        <v>8.1300000000000008</v>
      </c>
      <c r="H337" s="21">
        <v>0.1656</v>
      </c>
      <c r="I337" s="22">
        <v>0.63</v>
      </c>
      <c r="J337" s="23">
        <v>0.41510000000000002</v>
      </c>
      <c r="K337" s="22">
        <v>5</v>
      </c>
      <c r="L337" s="23">
        <v>787.59</v>
      </c>
    </row>
    <row r="338" spans="1:12" x14ac:dyDescent="0.35">
      <c r="A338">
        <v>8</v>
      </c>
      <c r="B338" t="s">
        <v>470</v>
      </c>
      <c r="C338" t="s">
        <v>471</v>
      </c>
      <c r="D338" s="21">
        <v>0.1232</v>
      </c>
      <c r="E338" s="22">
        <v>3.12</v>
      </c>
      <c r="F338" s="21">
        <v>0.7087</v>
      </c>
      <c r="G338" s="22">
        <v>-0.13</v>
      </c>
      <c r="H338" s="21">
        <v>0</v>
      </c>
      <c r="I338" s="22" t="s">
        <v>227</v>
      </c>
      <c r="J338" s="23">
        <v>0.7087</v>
      </c>
      <c r="K338" s="22">
        <v>-0.13</v>
      </c>
      <c r="L338" s="23">
        <v>847.94</v>
      </c>
    </row>
    <row r="339" spans="1:12" x14ac:dyDescent="0.35">
      <c r="A339">
        <v>5</v>
      </c>
      <c r="B339" t="s">
        <v>225</v>
      </c>
      <c r="C339" t="s">
        <v>226</v>
      </c>
      <c r="D339" s="21">
        <v>0.18010000000000001</v>
      </c>
      <c r="E339" s="22">
        <v>5.72</v>
      </c>
      <c r="F339" s="21">
        <v>1.0178</v>
      </c>
      <c r="G339" s="22">
        <v>5.44</v>
      </c>
      <c r="H339" s="21">
        <v>0</v>
      </c>
      <c r="I339" s="22" t="s">
        <v>227</v>
      </c>
      <c r="J339" s="23">
        <v>1.0178</v>
      </c>
      <c r="K339" s="22">
        <v>5.44</v>
      </c>
      <c r="L339" s="23">
        <v>894.4</v>
      </c>
    </row>
    <row r="340" spans="1:12" x14ac:dyDescent="0.35">
      <c r="A340">
        <v>7</v>
      </c>
      <c r="B340" t="s">
        <v>334</v>
      </c>
      <c r="C340" t="s">
        <v>335</v>
      </c>
      <c r="D340" s="21">
        <v>8.9899999999999994E-2</v>
      </c>
      <c r="E340" s="22">
        <v>8.3800000000000008</v>
      </c>
      <c r="F340" s="21">
        <v>0.39100000000000001</v>
      </c>
      <c r="G340" s="22">
        <v>6.32</v>
      </c>
      <c r="H340" s="21">
        <v>0.29239999999999999</v>
      </c>
      <c r="I340" s="22">
        <v>6.34</v>
      </c>
      <c r="J340" s="23">
        <v>0.68340000000000001</v>
      </c>
      <c r="K340" s="22">
        <v>6.33</v>
      </c>
      <c r="L340" s="23">
        <v>981.66</v>
      </c>
    </row>
    <row r="341" spans="1:12" x14ac:dyDescent="0.35">
      <c r="A341">
        <v>8</v>
      </c>
      <c r="B341" t="s">
        <v>498</v>
      </c>
      <c r="C341" t="s">
        <v>499</v>
      </c>
      <c r="D341" s="21">
        <v>0.1089</v>
      </c>
      <c r="E341" s="22">
        <v>13.79</v>
      </c>
      <c r="F341" s="21">
        <v>0.3886</v>
      </c>
      <c r="G341" s="22">
        <v>14.24</v>
      </c>
      <c r="H341" s="21">
        <v>0.3543</v>
      </c>
      <c r="I341" s="22">
        <v>14.24</v>
      </c>
      <c r="J341" s="23">
        <v>0.7429</v>
      </c>
      <c r="K341" s="22">
        <v>14.24</v>
      </c>
      <c r="L341" s="23">
        <v>1025.6500000000001</v>
      </c>
    </row>
    <row r="342" spans="1:12" x14ac:dyDescent="0.35">
      <c r="A342">
        <v>7</v>
      </c>
      <c r="B342" t="s">
        <v>376</v>
      </c>
      <c r="C342" t="s">
        <v>377</v>
      </c>
      <c r="D342" s="21">
        <v>9.4200000000000006E-2</v>
      </c>
      <c r="E342" s="22">
        <v>4.45</v>
      </c>
      <c r="F342" s="21">
        <v>0.23549999999999999</v>
      </c>
      <c r="G342" s="22">
        <v>2.92</v>
      </c>
      <c r="H342" s="21">
        <v>0.16109999999999999</v>
      </c>
      <c r="I342" s="22">
        <v>2.9</v>
      </c>
      <c r="J342" s="23">
        <v>0.39659999999999995</v>
      </c>
      <c r="K342" s="22">
        <v>2.91</v>
      </c>
      <c r="L342" s="23">
        <v>1031.5899999999999</v>
      </c>
    </row>
    <row r="343" spans="1:12" x14ac:dyDescent="0.35">
      <c r="A343">
        <v>7</v>
      </c>
      <c r="B343" t="s">
        <v>336</v>
      </c>
      <c r="C343" t="s">
        <v>337</v>
      </c>
      <c r="D343" s="21">
        <v>0.1114</v>
      </c>
      <c r="E343" s="22">
        <v>5.78</v>
      </c>
      <c r="F343" s="21">
        <v>0.46050000000000002</v>
      </c>
      <c r="G343" s="22">
        <v>19.03</v>
      </c>
      <c r="H343" s="21">
        <v>0.27100000000000002</v>
      </c>
      <c r="I343" s="22">
        <v>12.94</v>
      </c>
      <c r="J343" s="23">
        <v>0.73150000000000004</v>
      </c>
      <c r="K343" s="22">
        <v>16.7</v>
      </c>
      <c r="L343" s="23">
        <v>1233.79</v>
      </c>
    </row>
  </sheetData>
  <sortState xmlns:xlrd2="http://schemas.microsoft.com/office/spreadsheetml/2017/richdata2" ref="A2:L343">
    <sortCondition ref="L2:L343"/>
  </sortState>
  <pageMargins left="0.7" right="0.7" top="0.75" bottom="0.75" header="0.3" footer="0.3"/>
  <legacyDrawing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E391D4-E5F1-49C2-AEB6-BC62D3E474BE}">
  <sheetPr codeName="Blad11">
    <pageSetUpPr autoPageBreaks="0"/>
  </sheetPr>
  <dimension ref="A1:BK346"/>
  <sheetViews>
    <sheetView workbookViewId="0">
      <pane xSplit="3" ySplit="4" topLeftCell="D263" activePane="bottomRight" state="frozen"/>
      <selection pane="topRight" activeCell="C1" sqref="C1"/>
      <selection pane="bottomLeft" activeCell="A5" sqref="A5"/>
      <selection pane="bottomRight" activeCell="U274" sqref="U274"/>
    </sheetView>
  </sheetViews>
  <sheetFormatPr defaultRowHeight="14.5" x14ac:dyDescent="0.35"/>
  <cols>
    <col min="2" max="2" width="8.81640625" customWidth="1"/>
    <col min="3" max="3" width="23.453125" customWidth="1"/>
    <col min="4" max="12" width="9.1796875" customWidth="1"/>
    <col min="13" max="13" width="1.453125" customWidth="1"/>
    <col min="18" max="18" width="1.453125" customWidth="1"/>
    <col min="20" max="20" width="9.54296875" customWidth="1"/>
    <col min="22" max="22" width="9.54296875" customWidth="1"/>
    <col min="24" max="24" width="9.54296875" customWidth="1"/>
    <col min="26" max="26" width="9.54296875" customWidth="1"/>
    <col min="28" max="28" width="9.54296875" customWidth="1"/>
    <col min="30" max="30" width="9.54296875" customWidth="1"/>
    <col min="32" max="32" width="9.54296875" customWidth="1"/>
    <col min="34" max="34" width="9.54296875" customWidth="1"/>
    <col min="36" max="36" width="9.54296875" customWidth="1"/>
    <col min="38" max="38" width="9.1796875" customWidth="1"/>
    <col min="40" max="40" width="9.1796875" customWidth="1"/>
    <col min="41" max="41" width="1.453125" customWidth="1"/>
    <col min="48" max="48" width="1.453125" customWidth="1"/>
    <col min="49" max="53" width="10" customWidth="1"/>
    <col min="54" max="54" width="1.453125" customWidth="1"/>
    <col min="63" max="63" width="9.81640625" customWidth="1"/>
  </cols>
  <sheetData>
    <row r="1" spans="1:63" ht="18.5" x14ac:dyDescent="0.45">
      <c r="A1" s="30" t="s">
        <v>723</v>
      </c>
      <c r="B1" s="30"/>
      <c r="D1" s="30" t="s">
        <v>724</v>
      </c>
      <c r="E1" s="31"/>
      <c r="AP1" s="32"/>
      <c r="AQ1" s="32"/>
      <c r="AR1" s="32"/>
      <c r="AS1" s="32"/>
      <c r="AT1" s="32"/>
      <c r="AU1" s="32"/>
    </row>
    <row r="2" spans="1:63" x14ac:dyDescent="0.35">
      <c r="A2" s="33" t="s">
        <v>725</v>
      </c>
      <c r="B2" s="33"/>
      <c r="C2" s="31"/>
      <c r="D2" s="31" t="s">
        <v>11</v>
      </c>
      <c r="E2" s="31"/>
      <c r="F2" s="31"/>
      <c r="G2" s="31"/>
      <c r="H2" s="31"/>
      <c r="I2" s="31"/>
      <c r="J2" s="31"/>
      <c r="K2" s="31"/>
      <c r="L2" s="31"/>
      <c r="M2" s="31"/>
      <c r="N2" s="31" t="s">
        <v>13</v>
      </c>
      <c r="O2" s="31"/>
      <c r="P2" s="31"/>
      <c r="Q2" s="31"/>
      <c r="R2" s="31"/>
      <c r="S2" s="31" t="s">
        <v>726</v>
      </c>
      <c r="T2" s="31"/>
      <c r="V2" s="31"/>
      <c r="W2" s="31" t="s">
        <v>727</v>
      </c>
      <c r="X2" s="31"/>
      <c r="Y2" s="31"/>
      <c r="Z2" s="31"/>
      <c r="AA2" s="31"/>
      <c r="AB2" s="31"/>
      <c r="AC2" s="31"/>
      <c r="AD2" s="31"/>
      <c r="AE2" s="31"/>
      <c r="AF2" s="31"/>
      <c r="AG2" s="31"/>
      <c r="AH2" s="31"/>
      <c r="AI2" s="31"/>
      <c r="AJ2" s="31"/>
      <c r="AK2" s="31"/>
      <c r="AL2" s="31"/>
      <c r="AM2" s="31"/>
      <c r="AN2" s="31"/>
      <c r="AO2" s="31"/>
      <c r="AP2" s="31" t="s">
        <v>728</v>
      </c>
      <c r="AQ2" s="31"/>
      <c r="AR2" s="31"/>
      <c r="AS2" s="31"/>
      <c r="AT2" s="31"/>
      <c r="AU2" s="31"/>
      <c r="AV2" s="31"/>
      <c r="AW2" s="31"/>
      <c r="AX2" s="31" t="s">
        <v>729</v>
      </c>
      <c r="AY2" s="31"/>
      <c r="AZ2" s="31" t="s">
        <v>730</v>
      </c>
      <c r="BA2" s="31"/>
      <c r="BB2" s="31"/>
      <c r="BC2" s="31" t="s">
        <v>731</v>
      </c>
      <c r="BD2" s="31"/>
      <c r="BE2" s="31"/>
      <c r="BF2" s="31"/>
      <c r="BG2" s="31"/>
      <c r="BH2" s="31"/>
      <c r="BI2" s="31"/>
      <c r="BJ2" s="31"/>
      <c r="BK2" s="31"/>
    </row>
    <row r="3" spans="1:63" ht="185.25" customHeight="1" x14ac:dyDescent="0.35">
      <c r="A3" s="17" t="s">
        <v>23</v>
      </c>
      <c r="B3" s="17" t="s">
        <v>24</v>
      </c>
      <c r="C3" s="17" t="s">
        <v>25</v>
      </c>
      <c r="D3" s="34" t="s">
        <v>26</v>
      </c>
      <c r="E3" s="34" t="s">
        <v>27</v>
      </c>
      <c r="F3" s="34" t="s">
        <v>28</v>
      </c>
      <c r="G3" s="34" t="s">
        <v>29</v>
      </c>
      <c r="H3" s="34" t="s">
        <v>30</v>
      </c>
      <c r="I3" s="34" t="s">
        <v>31</v>
      </c>
      <c r="J3" s="34" t="s">
        <v>32</v>
      </c>
      <c r="K3" s="34" t="s">
        <v>33</v>
      </c>
      <c r="L3" s="34" t="s">
        <v>34</v>
      </c>
      <c r="M3" s="47"/>
      <c r="N3" s="34" t="s">
        <v>732</v>
      </c>
      <c r="O3" s="34" t="s">
        <v>733</v>
      </c>
      <c r="P3" s="34" t="s">
        <v>734</v>
      </c>
      <c r="Q3" s="34" t="s">
        <v>735</v>
      </c>
      <c r="R3" s="47"/>
      <c r="S3" s="34" t="s">
        <v>732</v>
      </c>
      <c r="T3" s="34" t="s">
        <v>733</v>
      </c>
      <c r="U3" s="34" t="s">
        <v>734</v>
      </c>
      <c r="V3" s="34" t="s">
        <v>735</v>
      </c>
      <c r="W3" s="34" t="s">
        <v>736</v>
      </c>
      <c r="X3" s="34" t="s">
        <v>737</v>
      </c>
      <c r="Y3" s="34" t="s">
        <v>738</v>
      </c>
      <c r="Z3" s="34" t="s">
        <v>739</v>
      </c>
      <c r="AA3" s="34" t="s">
        <v>740</v>
      </c>
      <c r="AB3" s="34" t="s">
        <v>741</v>
      </c>
      <c r="AC3" s="34" t="s">
        <v>742</v>
      </c>
      <c r="AD3" s="34" t="s">
        <v>743</v>
      </c>
      <c r="AE3" s="34" t="s">
        <v>744</v>
      </c>
      <c r="AF3" s="34" t="s">
        <v>745</v>
      </c>
      <c r="AG3" s="34" t="s">
        <v>746</v>
      </c>
      <c r="AH3" s="34" t="s">
        <v>747</v>
      </c>
      <c r="AI3" s="34" t="s">
        <v>748</v>
      </c>
      <c r="AJ3" s="34" t="s">
        <v>749</v>
      </c>
      <c r="AK3" s="34" t="s">
        <v>750</v>
      </c>
      <c r="AL3" s="34" t="s">
        <v>751</v>
      </c>
      <c r="AM3" s="34" t="s">
        <v>752</v>
      </c>
      <c r="AN3" s="34" t="s">
        <v>753</v>
      </c>
      <c r="AO3" s="34"/>
      <c r="AP3" s="34" t="s">
        <v>754</v>
      </c>
      <c r="AQ3" s="34" t="s">
        <v>755</v>
      </c>
      <c r="AR3" s="34" t="s">
        <v>756</v>
      </c>
      <c r="AS3" s="34" t="s">
        <v>757</v>
      </c>
      <c r="AT3" s="34" t="s">
        <v>758</v>
      </c>
      <c r="AU3" s="34" t="s">
        <v>759</v>
      </c>
      <c r="AV3" s="34"/>
      <c r="AW3" s="34" t="s">
        <v>760</v>
      </c>
      <c r="AX3" s="34" t="s">
        <v>761</v>
      </c>
      <c r="AY3" s="34" t="s">
        <v>762</v>
      </c>
      <c r="AZ3" s="34" t="s">
        <v>730</v>
      </c>
      <c r="BA3" s="34" t="s">
        <v>763</v>
      </c>
      <c r="BB3" s="34"/>
      <c r="BC3" s="34" t="s">
        <v>764</v>
      </c>
      <c r="BD3" s="34" t="s">
        <v>765</v>
      </c>
      <c r="BE3" s="34" t="s">
        <v>766</v>
      </c>
      <c r="BF3" s="34" t="s">
        <v>767</v>
      </c>
      <c r="BG3" s="34" t="s">
        <v>768</v>
      </c>
      <c r="BH3" s="34" t="s">
        <v>769</v>
      </c>
      <c r="BI3" s="34" t="s">
        <v>770</v>
      </c>
      <c r="BJ3" s="34" t="s">
        <v>771</v>
      </c>
      <c r="BK3" s="17"/>
    </row>
    <row r="4" spans="1:63" x14ac:dyDescent="0.35">
      <c r="D4" s="20" t="s">
        <v>35</v>
      </c>
      <c r="E4" s="20" t="s">
        <v>35</v>
      </c>
      <c r="F4" s="20" t="s">
        <v>35</v>
      </c>
      <c r="G4" s="20" t="s">
        <v>35</v>
      </c>
      <c r="H4" s="20" t="s">
        <v>35</v>
      </c>
      <c r="I4" s="20" t="s">
        <v>35</v>
      </c>
      <c r="J4" s="20"/>
      <c r="K4" s="20"/>
      <c r="L4" s="20" t="s">
        <v>36</v>
      </c>
      <c r="M4" s="20"/>
      <c r="N4" s="20" t="s">
        <v>36</v>
      </c>
      <c r="O4" s="20" t="s">
        <v>35</v>
      </c>
      <c r="P4" s="20" t="s">
        <v>36</v>
      </c>
      <c r="Q4" s="20" t="s">
        <v>35</v>
      </c>
      <c r="R4" s="20"/>
      <c r="S4" s="20" t="s">
        <v>36</v>
      </c>
      <c r="T4" s="20" t="s">
        <v>35</v>
      </c>
      <c r="U4" s="20" t="s">
        <v>36</v>
      </c>
      <c r="V4" s="20" t="s">
        <v>35</v>
      </c>
      <c r="W4" s="20" t="s">
        <v>36</v>
      </c>
      <c r="X4" s="20" t="s">
        <v>35</v>
      </c>
      <c r="Y4" s="20" t="s">
        <v>36</v>
      </c>
      <c r="Z4" s="20" t="s">
        <v>35</v>
      </c>
      <c r="AA4" s="20" t="s">
        <v>36</v>
      </c>
      <c r="AB4" s="20" t="s">
        <v>35</v>
      </c>
      <c r="AC4" s="20" t="s">
        <v>36</v>
      </c>
      <c r="AD4" s="20" t="s">
        <v>35</v>
      </c>
      <c r="AE4" s="20" t="s">
        <v>36</v>
      </c>
      <c r="AF4" s="20" t="s">
        <v>35</v>
      </c>
      <c r="AG4" s="20" t="s">
        <v>36</v>
      </c>
      <c r="AH4" s="20" t="s">
        <v>35</v>
      </c>
      <c r="AI4" s="20" t="s">
        <v>36</v>
      </c>
      <c r="AJ4" s="20" t="s">
        <v>35</v>
      </c>
      <c r="AK4" s="20" t="s">
        <v>36</v>
      </c>
      <c r="AL4" s="20" t="s">
        <v>35</v>
      </c>
      <c r="AM4" s="20" t="s">
        <v>36</v>
      </c>
      <c r="AN4" s="20" t="s">
        <v>35</v>
      </c>
      <c r="AO4" s="20"/>
      <c r="AP4" s="20" t="s">
        <v>36</v>
      </c>
      <c r="AQ4" s="20"/>
      <c r="AR4" s="20" t="s">
        <v>36</v>
      </c>
      <c r="AS4" s="20" t="s">
        <v>35</v>
      </c>
      <c r="AT4" s="20" t="s">
        <v>36</v>
      </c>
      <c r="AU4" s="20" t="s">
        <v>35</v>
      </c>
      <c r="AV4" s="20"/>
      <c r="AW4" s="20"/>
      <c r="AX4" s="20" t="s">
        <v>36</v>
      </c>
      <c r="AY4" s="20" t="s">
        <v>35</v>
      </c>
      <c r="AZ4" s="20" t="s">
        <v>36</v>
      </c>
      <c r="BA4" s="20" t="s">
        <v>35</v>
      </c>
      <c r="BB4" s="20"/>
      <c r="BC4" s="20" t="s">
        <v>36</v>
      </c>
      <c r="BD4" s="20" t="s">
        <v>35</v>
      </c>
      <c r="BE4" s="20" t="s">
        <v>36</v>
      </c>
      <c r="BF4" s="20" t="s">
        <v>35</v>
      </c>
      <c r="BG4" s="20" t="s">
        <v>36</v>
      </c>
      <c r="BH4" s="20" t="s">
        <v>35</v>
      </c>
      <c r="BI4" s="20" t="s">
        <v>36</v>
      </c>
      <c r="BJ4" s="20" t="s">
        <v>35</v>
      </c>
      <c r="BK4" s="20"/>
    </row>
    <row r="5" spans="1:63" x14ac:dyDescent="0.35">
      <c r="A5">
        <v>1</v>
      </c>
      <c r="B5" t="s">
        <v>37</v>
      </c>
      <c r="C5" t="s">
        <v>38</v>
      </c>
      <c r="D5" s="21">
        <v>0.1386</v>
      </c>
      <c r="E5" s="22">
        <v>4.3099999999999996</v>
      </c>
      <c r="F5" s="21">
        <v>0.55549999999999999</v>
      </c>
      <c r="G5" s="22">
        <v>1.88</v>
      </c>
      <c r="H5" s="21">
        <v>0.46510000000000001</v>
      </c>
      <c r="I5" s="22">
        <v>-0.28000000000000003</v>
      </c>
      <c r="J5" s="23">
        <v>1.0206</v>
      </c>
      <c r="K5" s="22">
        <v>0.88</v>
      </c>
      <c r="L5" s="23">
        <v>412.81</v>
      </c>
      <c r="M5" s="29"/>
      <c r="N5" s="38">
        <v>269.05</v>
      </c>
      <c r="O5" s="39">
        <v>5.23</v>
      </c>
      <c r="P5" s="38">
        <v>332.36</v>
      </c>
      <c r="Q5" s="39">
        <v>4.79</v>
      </c>
      <c r="R5" s="29"/>
      <c r="S5" s="23">
        <v>232.35</v>
      </c>
      <c r="T5" s="22">
        <v>-9.2200000000000006</v>
      </c>
      <c r="U5" s="23">
        <v>232.35</v>
      </c>
      <c r="V5" s="22">
        <v>-9.2200000000000006</v>
      </c>
      <c r="W5" s="23">
        <v>232.35</v>
      </c>
      <c r="X5" s="22">
        <v>-9.2200000000000006</v>
      </c>
      <c r="Y5" s="23">
        <v>232.35</v>
      </c>
      <c r="Z5" s="22">
        <v>-9.2200000000000006</v>
      </c>
      <c r="AA5" s="23">
        <v>232.35</v>
      </c>
      <c r="AB5" s="22">
        <v>-9.2200000000000006</v>
      </c>
      <c r="AC5" s="23">
        <v>232.35</v>
      </c>
      <c r="AD5" s="22">
        <v>-9.2200000000000006</v>
      </c>
      <c r="AE5" s="23">
        <v>232.35</v>
      </c>
      <c r="AF5" s="22">
        <v>-9.2200000000000006</v>
      </c>
      <c r="AG5" s="23">
        <v>232.35</v>
      </c>
      <c r="AH5" s="22">
        <v>-9.2200000000000006</v>
      </c>
      <c r="AI5" s="23">
        <v>232.35</v>
      </c>
      <c r="AJ5" s="22">
        <v>-9.2200000000000006</v>
      </c>
      <c r="AK5" s="23">
        <v>232.35</v>
      </c>
      <c r="AL5" s="22">
        <v>-9.2200000000000006</v>
      </c>
      <c r="AM5" s="23">
        <v>232.35</v>
      </c>
      <c r="AN5" s="22">
        <v>-9.2200000000000006</v>
      </c>
      <c r="AO5" s="29"/>
      <c r="AP5" s="40">
        <v>0</v>
      </c>
      <c r="AQ5" s="41">
        <v>0</v>
      </c>
      <c r="AR5" s="40">
        <v>914.21</v>
      </c>
      <c r="AS5" s="41">
        <v>0.75</v>
      </c>
      <c r="AT5" s="40">
        <v>977.5200000000001</v>
      </c>
      <c r="AU5" s="41">
        <v>0.89</v>
      </c>
      <c r="AV5" s="29"/>
      <c r="AW5" s="42">
        <v>1.7</v>
      </c>
      <c r="AX5" s="42">
        <v>1.7</v>
      </c>
      <c r="AY5" s="22">
        <v>3.03</v>
      </c>
      <c r="AZ5" s="42">
        <v>0</v>
      </c>
      <c r="BA5" s="22">
        <v>0</v>
      </c>
      <c r="BB5" s="29"/>
      <c r="BC5" s="43">
        <v>86.85</v>
      </c>
      <c r="BD5" s="39">
        <v>11.56</v>
      </c>
      <c r="BE5" s="43">
        <v>78.5</v>
      </c>
      <c r="BF5" s="39">
        <v>11.58</v>
      </c>
      <c r="BG5" s="43">
        <v>52.1</v>
      </c>
      <c r="BH5" s="39">
        <v>1.96</v>
      </c>
      <c r="BI5" s="43">
        <v>15.25</v>
      </c>
      <c r="BJ5" s="39" t="s">
        <v>772</v>
      </c>
      <c r="BK5" s="29"/>
    </row>
    <row r="6" spans="1:63" x14ac:dyDescent="0.35">
      <c r="A6">
        <v>1</v>
      </c>
      <c r="B6" t="s">
        <v>39</v>
      </c>
      <c r="C6" t="s">
        <v>40</v>
      </c>
      <c r="D6" s="21">
        <v>0.1552</v>
      </c>
      <c r="E6" s="22">
        <v>2.84</v>
      </c>
      <c r="F6" s="21">
        <v>0.56299999999999994</v>
      </c>
      <c r="G6" s="22">
        <v>4.66</v>
      </c>
      <c r="H6" s="21">
        <v>0.4501</v>
      </c>
      <c r="I6" s="22">
        <v>4.58</v>
      </c>
      <c r="J6" s="23">
        <v>1.0130999999999999</v>
      </c>
      <c r="K6" s="22">
        <v>4.62</v>
      </c>
      <c r="L6" s="23">
        <v>656.85</v>
      </c>
      <c r="M6" s="29"/>
      <c r="N6" s="38">
        <v>271.92</v>
      </c>
      <c r="O6" s="39">
        <v>3.42</v>
      </c>
      <c r="P6" s="38">
        <v>386.28</v>
      </c>
      <c r="Q6" s="39">
        <v>3.44</v>
      </c>
      <c r="R6" s="29"/>
      <c r="S6" s="23">
        <v>172.62</v>
      </c>
      <c r="T6" s="22">
        <v>3.3</v>
      </c>
      <c r="U6" s="23">
        <v>172.62</v>
      </c>
      <c r="V6" s="22">
        <v>3.3</v>
      </c>
      <c r="W6" s="23">
        <v>172.62</v>
      </c>
      <c r="X6" s="22">
        <v>3.3</v>
      </c>
      <c r="Y6" s="23">
        <v>172.62</v>
      </c>
      <c r="Z6" s="22">
        <v>3.3</v>
      </c>
      <c r="AA6" s="23">
        <v>172.62</v>
      </c>
      <c r="AB6" s="22">
        <v>3.3</v>
      </c>
      <c r="AC6" s="23">
        <v>172.62</v>
      </c>
      <c r="AD6" s="22">
        <v>3.3</v>
      </c>
      <c r="AE6" s="23">
        <v>172.62</v>
      </c>
      <c r="AF6" s="22">
        <v>3.3</v>
      </c>
      <c r="AG6" s="23">
        <v>172.62</v>
      </c>
      <c r="AH6" s="22">
        <v>3.3</v>
      </c>
      <c r="AI6" s="23">
        <v>172.62</v>
      </c>
      <c r="AJ6" s="22">
        <v>3.3</v>
      </c>
      <c r="AK6" s="23">
        <v>172.62</v>
      </c>
      <c r="AL6" s="22">
        <v>3.3</v>
      </c>
      <c r="AM6" s="23">
        <v>172.62</v>
      </c>
      <c r="AN6" s="22">
        <v>3.3</v>
      </c>
      <c r="AO6" s="29"/>
      <c r="AP6" s="40">
        <v>0</v>
      </c>
      <c r="AQ6" s="41">
        <v>0</v>
      </c>
      <c r="AR6" s="40">
        <v>1101.3899999999999</v>
      </c>
      <c r="AS6" s="41">
        <v>3.06</v>
      </c>
      <c r="AT6" s="40">
        <v>1215.75</v>
      </c>
      <c r="AU6" s="41">
        <v>3.1</v>
      </c>
      <c r="AV6" s="29"/>
      <c r="AW6" s="42">
        <v>2.15</v>
      </c>
      <c r="AX6" s="42">
        <v>4</v>
      </c>
      <c r="AY6" s="22">
        <v>0</v>
      </c>
      <c r="AZ6" s="42">
        <v>0</v>
      </c>
      <c r="BA6" s="22">
        <v>0</v>
      </c>
      <c r="BB6" s="29"/>
      <c r="BC6" s="43">
        <v>86.85</v>
      </c>
      <c r="BD6" s="39">
        <v>3.58</v>
      </c>
      <c r="BE6" s="43">
        <v>78.5</v>
      </c>
      <c r="BF6" s="39">
        <v>3.56</v>
      </c>
      <c r="BG6" s="43">
        <v>52.1</v>
      </c>
      <c r="BH6" s="39">
        <v>1.96</v>
      </c>
      <c r="BI6" s="43">
        <v>21.36</v>
      </c>
      <c r="BJ6" s="39">
        <v>3.44</v>
      </c>
      <c r="BK6" s="29"/>
    </row>
    <row r="7" spans="1:63" x14ac:dyDescent="0.35">
      <c r="A7">
        <v>1</v>
      </c>
      <c r="B7" t="s">
        <v>41</v>
      </c>
      <c r="C7" t="s">
        <v>42</v>
      </c>
      <c r="D7" s="21">
        <v>0.14169999999999999</v>
      </c>
      <c r="E7" s="22">
        <v>2.56</v>
      </c>
      <c r="F7" s="21">
        <v>0.4536</v>
      </c>
      <c r="G7" s="22">
        <v>6.52</v>
      </c>
      <c r="H7" s="21">
        <v>0.3654</v>
      </c>
      <c r="I7" s="22">
        <v>6.33</v>
      </c>
      <c r="J7" s="23">
        <v>0.81899999999999995</v>
      </c>
      <c r="K7" s="22">
        <v>6.44</v>
      </c>
      <c r="L7" s="23">
        <v>465.79</v>
      </c>
      <c r="M7" s="29"/>
      <c r="N7" s="38">
        <v>266.69</v>
      </c>
      <c r="O7" s="39">
        <v>4.7</v>
      </c>
      <c r="P7" s="38">
        <v>355.38</v>
      </c>
      <c r="Q7" s="39">
        <v>4.51</v>
      </c>
      <c r="R7" s="29"/>
      <c r="S7" s="23">
        <v>233.06</v>
      </c>
      <c r="T7" s="22">
        <v>7.44</v>
      </c>
      <c r="U7" s="23">
        <v>233.06</v>
      </c>
      <c r="V7" s="22">
        <v>7.44</v>
      </c>
      <c r="W7" s="23">
        <v>233.06</v>
      </c>
      <c r="X7" s="22">
        <v>7.44</v>
      </c>
      <c r="Y7" s="23">
        <v>233.06</v>
      </c>
      <c r="Z7" s="22">
        <v>7.44</v>
      </c>
      <c r="AA7" s="23">
        <v>233.06</v>
      </c>
      <c r="AB7" s="22">
        <v>7.44</v>
      </c>
      <c r="AC7" s="23">
        <v>233.06</v>
      </c>
      <c r="AD7" s="22">
        <v>7.44</v>
      </c>
      <c r="AE7" s="23">
        <v>233.06</v>
      </c>
      <c r="AF7" s="22">
        <v>7.44</v>
      </c>
      <c r="AG7" s="23">
        <v>233.06</v>
      </c>
      <c r="AH7" s="22">
        <v>7.44</v>
      </c>
      <c r="AI7" s="23">
        <v>233.06</v>
      </c>
      <c r="AJ7" s="22">
        <v>7.44</v>
      </c>
      <c r="AK7" s="23">
        <v>233.06</v>
      </c>
      <c r="AL7" s="22">
        <v>7.44</v>
      </c>
      <c r="AM7" s="23">
        <v>233.06</v>
      </c>
      <c r="AN7" s="22">
        <v>7.44</v>
      </c>
      <c r="AO7" s="29"/>
      <c r="AP7" s="40">
        <v>0</v>
      </c>
      <c r="AQ7" s="41">
        <v>0</v>
      </c>
      <c r="AR7" s="40">
        <v>965.54</v>
      </c>
      <c r="AS7" s="41">
        <v>4.29</v>
      </c>
      <c r="AT7" s="40">
        <v>1054.23</v>
      </c>
      <c r="AU7" s="41">
        <v>4.26</v>
      </c>
      <c r="AV7" s="29"/>
      <c r="AW7" s="42">
        <v>1</v>
      </c>
      <c r="AX7" s="42">
        <v>1.5</v>
      </c>
      <c r="AY7" s="22">
        <v>0</v>
      </c>
      <c r="AZ7" s="42">
        <v>0</v>
      </c>
      <c r="BA7" s="22">
        <v>0</v>
      </c>
      <c r="BB7" s="29"/>
      <c r="BC7" s="43">
        <v>86.85</v>
      </c>
      <c r="BD7" s="39">
        <v>3.58</v>
      </c>
      <c r="BE7" s="43">
        <v>78.5</v>
      </c>
      <c r="BF7" s="39">
        <v>3.56</v>
      </c>
      <c r="BG7" s="43">
        <v>52.1</v>
      </c>
      <c r="BH7" s="39">
        <v>1.96</v>
      </c>
      <c r="BI7" s="43">
        <v>9.65</v>
      </c>
      <c r="BJ7" s="39">
        <v>2.66</v>
      </c>
      <c r="BK7" s="29"/>
    </row>
    <row r="8" spans="1:63" x14ac:dyDescent="0.35">
      <c r="A8">
        <v>1</v>
      </c>
      <c r="B8" t="s">
        <v>43</v>
      </c>
      <c r="C8" t="s">
        <v>44</v>
      </c>
      <c r="D8" s="21">
        <v>0.1741</v>
      </c>
      <c r="E8" s="22">
        <v>6.9</v>
      </c>
      <c r="F8" s="21">
        <v>0.46379999999999999</v>
      </c>
      <c r="G8" s="22">
        <v>5.38</v>
      </c>
      <c r="H8" s="21">
        <v>0.36359999999999998</v>
      </c>
      <c r="I8" s="22">
        <v>4.38</v>
      </c>
      <c r="J8" s="23">
        <v>0.82739999999999991</v>
      </c>
      <c r="K8" s="22">
        <v>4.9400000000000004</v>
      </c>
      <c r="L8" s="23">
        <v>599.75</v>
      </c>
      <c r="M8" s="29"/>
      <c r="N8" s="38">
        <v>263.61</v>
      </c>
      <c r="O8" s="39">
        <v>12.51</v>
      </c>
      <c r="P8" s="38">
        <v>302.77999999999997</v>
      </c>
      <c r="Q8" s="39">
        <v>11.07</v>
      </c>
      <c r="R8" s="29"/>
      <c r="S8" s="23">
        <v>198</v>
      </c>
      <c r="T8" s="22">
        <v>4.21</v>
      </c>
      <c r="U8" s="23">
        <v>198</v>
      </c>
      <c r="V8" s="22">
        <v>4.21</v>
      </c>
      <c r="W8" s="23">
        <v>198</v>
      </c>
      <c r="X8" s="22">
        <v>4.21</v>
      </c>
      <c r="Y8" s="23">
        <v>198</v>
      </c>
      <c r="Z8" s="22">
        <v>4.21</v>
      </c>
      <c r="AA8" s="23">
        <v>198</v>
      </c>
      <c r="AB8" s="22">
        <v>4.21</v>
      </c>
      <c r="AC8" s="23">
        <v>198</v>
      </c>
      <c r="AD8" s="22">
        <v>4.21</v>
      </c>
      <c r="AE8" s="23">
        <v>198</v>
      </c>
      <c r="AF8" s="22">
        <v>4.21</v>
      </c>
      <c r="AG8" s="23">
        <v>1622.05</v>
      </c>
      <c r="AH8" s="22">
        <v>30.81</v>
      </c>
      <c r="AI8" s="23">
        <v>1893.25</v>
      </c>
      <c r="AJ8" s="22">
        <v>31.48</v>
      </c>
      <c r="AK8" s="23">
        <v>3927.25</v>
      </c>
      <c r="AL8" s="22">
        <v>33.58</v>
      </c>
      <c r="AM8" s="23">
        <v>12063.25</v>
      </c>
      <c r="AN8" s="22">
        <v>34.94</v>
      </c>
      <c r="AO8" s="29"/>
      <c r="AP8" s="40">
        <v>0</v>
      </c>
      <c r="AQ8" s="41">
        <v>0</v>
      </c>
      <c r="AR8" s="40">
        <v>1061.3600000000001</v>
      </c>
      <c r="AS8" s="41">
        <v>7.71</v>
      </c>
      <c r="AT8" s="40">
        <v>1100.53</v>
      </c>
      <c r="AU8" s="41">
        <v>7.51</v>
      </c>
      <c r="AV8" s="29"/>
      <c r="AW8" s="42">
        <v>1.3</v>
      </c>
      <c r="AX8" s="42">
        <v>1.6</v>
      </c>
      <c r="AY8" s="22">
        <v>0</v>
      </c>
      <c r="AZ8" s="42">
        <v>0</v>
      </c>
      <c r="BA8" s="22">
        <v>0</v>
      </c>
      <c r="BB8" s="29"/>
      <c r="BC8" s="43">
        <v>86.85</v>
      </c>
      <c r="BD8" s="39">
        <v>3.58</v>
      </c>
      <c r="BE8" s="43">
        <v>78.5</v>
      </c>
      <c r="BF8" s="39">
        <v>3.56</v>
      </c>
      <c r="BG8" s="43">
        <v>52.1</v>
      </c>
      <c r="BH8" s="39">
        <v>1.96</v>
      </c>
      <c r="BI8" s="43">
        <v>11</v>
      </c>
      <c r="BJ8" s="39">
        <v>2.33</v>
      </c>
      <c r="BK8" s="29"/>
    </row>
    <row r="9" spans="1:63" x14ac:dyDescent="0.35">
      <c r="A9">
        <v>1</v>
      </c>
      <c r="B9" t="s">
        <v>45</v>
      </c>
      <c r="C9" t="s">
        <v>46</v>
      </c>
      <c r="D9" s="21">
        <v>0.15490000000000001</v>
      </c>
      <c r="E9" s="22">
        <v>0.1</v>
      </c>
      <c r="F9" s="21">
        <v>0.55489999999999995</v>
      </c>
      <c r="G9" s="22">
        <v>-3.77</v>
      </c>
      <c r="H9" s="21">
        <v>0.436</v>
      </c>
      <c r="I9" s="22">
        <v>-3.8</v>
      </c>
      <c r="J9" s="23">
        <v>0.99089999999999989</v>
      </c>
      <c r="K9" s="22">
        <v>-3.79</v>
      </c>
      <c r="L9" s="23">
        <v>491.71</v>
      </c>
      <c r="M9" s="29"/>
      <c r="N9" s="38">
        <v>222.97</v>
      </c>
      <c r="O9" s="39">
        <v>0.76</v>
      </c>
      <c r="P9" s="38">
        <v>253.49</v>
      </c>
      <c r="Q9" s="39">
        <v>1.01</v>
      </c>
      <c r="R9" s="29"/>
      <c r="S9" s="23">
        <v>244.7</v>
      </c>
      <c r="T9" s="22">
        <v>2.09</v>
      </c>
      <c r="U9" s="23">
        <v>244.7</v>
      </c>
      <c r="V9" s="22">
        <v>2.09</v>
      </c>
      <c r="W9" s="23">
        <v>244.7</v>
      </c>
      <c r="X9" s="22">
        <v>2.09</v>
      </c>
      <c r="Y9" s="23">
        <v>244.7</v>
      </c>
      <c r="Z9" s="22">
        <v>2.09</v>
      </c>
      <c r="AA9" s="23">
        <v>244.7</v>
      </c>
      <c r="AB9" s="22">
        <v>2.09</v>
      </c>
      <c r="AC9" s="23">
        <v>244.7</v>
      </c>
      <c r="AD9" s="22">
        <v>2.09</v>
      </c>
      <c r="AE9" s="23">
        <v>244.7</v>
      </c>
      <c r="AF9" s="22">
        <v>2.09</v>
      </c>
      <c r="AG9" s="23">
        <v>635.09999999999991</v>
      </c>
      <c r="AH9" s="22">
        <v>4.51</v>
      </c>
      <c r="AI9" s="23">
        <v>635.09999999999991</v>
      </c>
      <c r="AJ9" s="22">
        <v>4.51</v>
      </c>
      <c r="AK9" s="23">
        <v>1318.3</v>
      </c>
      <c r="AL9" s="22">
        <v>5.32</v>
      </c>
      <c r="AM9" s="23">
        <v>6003.0999999999995</v>
      </c>
      <c r="AN9" s="22">
        <v>5.92</v>
      </c>
      <c r="AO9" s="29"/>
      <c r="AP9" s="40">
        <v>0</v>
      </c>
      <c r="AQ9" s="41">
        <v>0</v>
      </c>
      <c r="AR9" s="40">
        <v>959.37999999999988</v>
      </c>
      <c r="AS9" s="41">
        <v>0.76</v>
      </c>
      <c r="AT9" s="40">
        <v>989.90000000000009</v>
      </c>
      <c r="AU9" s="41">
        <v>0.82</v>
      </c>
      <c r="AV9" s="29"/>
      <c r="AW9" s="42">
        <v>1.5</v>
      </c>
      <c r="AX9" s="42">
        <v>1.5</v>
      </c>
      <c r="AY9" s="22">
        <v>0</v>
      </c>
      <c r="AZ9" s="42">
        <v>0</v>
      </c>
      <c r="BA9" s="22">
        <v>0</v>
      </c>
      <c r="BB9" s="29"/>
      <c r="BC9" s="43">
        <v>86.85</v>
      </c>
      <c r="BD9" s="39">
        <v>3.58</v>
      </c>
      <c r="BE9" s="43">
        <v>78.5</v>
      </c>
      <c r="BF9" s="39">
        <v>3.56</v>
      </c>
      <c r="BG9" s="43">
        <v>52.1</v>
      </c>
      <c r="BH9" s="39">
        <v>1.96</v>
      </c>
      <c r="BI9" s="43">
        <v>8.1999999999999993</v>
      </c>
      <c r="BJ9" s="39">
        <v>2.5</v>
      </c>
      <c r="BK9" s="29"/>
    </row>
    <row r="10" spans="1:63" x14ac:dyDescent="0.35">
      <c r="A10">
        <v>1</v>
      </c>
      <c r="B10" t="s">
        <v>47</v>
      </c>
      <c r="C10" t="s">
        <v>48</v>
      </c>
      <c r="D10" s="21">
        <v>0.19470000000000001</v>
      </c>
      <c r="E10" s="22">
        <v>3.37</v>
      </c>
      <c r="F10" s="21">
        <v>0.61439999999999995</v>
      </c>
      <c r="G10" s="22">
        <v>-0.93</v>
      </c>
      <c r="H10" s="21">
        <v>0.31009999999999999</v>
      </c>
      <c r="I10" s="22">
        <v>-0.92</v>
      </c>
      <c r="J10" s="23">
        <v>0.92449999999999988</v>
      </c>
      <c r="K10" s="22">
        <v>-0.93</v>
      </c>
      <c r="L10" s="23">
        <v>489.98</v>
      </c>
      <c r="M10" s="29"/>
      <c r="N10" s="38">
        <v>277.8</v>
      </c>
      <c r="O10" s="39">
        <v>9.1999999999999993</v>
      </c>
      <c r="P10" s="38">
        <v>398</v>
      </c>
      <c r="Q10" s="39">
        <v>9.2200000000000006</v>
      </c>
      <c r="R10" s="29"/>
      <c r="S10" s="23">
        <v>187.2</v>
      </c>
      <c r="T10" s="22">
        <v>2.52</v>
      </c>
      <c r="U10" s="23">
        <v>187.2</v>
      </c>
      <c r="V10" s="22">
        <v>2.52</v>
      </c>
      <c r="W10" s="23">
        <v>187.2</v>
      </c>
      <c r="X10" s="22">
        <v>2.52</v>
      </c>
      <c r="Y10" s="23">
        <v>187.2</v>
      </c>
      <c r="Z10" s="22">
        <v>2.52</v>
      </c>
      <c r="AA10" s="23">
        <v>187.2</v>
      </c>
      <c r="AB10" s="22">
        <v>2.52</v>
      </c>
      <c r="AC10" s="23">
        <v>187.2</v>
      </c>
      <c r="AD10" s="22">
        <v>2.52</v>
      </c>
      <c r="AE10" s="23">
        <v>187.2</v>
      </c>
      <c r="AF10" s="22">
        <v>2.52</v>
      </c>
      <c r="AG10" s="23">
        <v>187.2</v>
      </c>
      <c r="AH10" s="22">
        <v>2.52</v>
      </c>
      <c r="AI10" s="23">
        <v>187.2</v>
      </c>
      <c r="AJ10" s="22">
        <v>2.52</v>
      </c>
      <c r="AK10" s="23">
        <v>187.2</v>
      </c>
      <c r="AL10" s="22">
        <v>2.52</v>
      </c>
      <c r="AM10" s="23">
        <v>187.2</v>
      </c>
      <c r="AN10" s="22">
        <v>2.52</v>
      </c>
      <c r="AO10" s="29"/>
      <c r="AP10" s="40">
        <v>0</v>
      </c>
      <c r="AQ10" s="41">
        <v>0</v>
      </c>
      <c r="AR10" s="40">
        <v>954.98</v>
      </c>
      <c r="AS10" s="41">
        <v>4.83</v>
      </c>
      <c r="AT10" s="40">
        <v>1075.18</v>
      </c>
      <c r="AU10" s="41">
        <v>5.31</v>
      </c>
      <c r="AV10" s="29"/>
      <c r="AW10" s="42">
        <v>0</v>
      </c>
      <c r="AX10" s="42">
        <v>0</v>
      </c>
      <c r="AY10" s="22">
        <v>0</v>
      </c>
      <c r="AZ10" s="42">
        <v>0</v>
      </c>
      <c r="BA10" s="22">
        <v>0</v>
      </c>
      <c r="BB10" s="29"/>
      <c r="BC10" s="43">
        <v>86.85</v>
      </c>
      <c r="BD10" s="39">
        <v>3.52</v>
      </c>
      <c r="BE10" s="43">
        <v>78.5</v>
      </c>
      <c r="BF10" s="39">
        <v>3.56</v>
      </c>
      <c r="BG10" s="43">
        <v>52.1</v>
      </c>
      <c r="BH10" s="39">
        <v>1.96</v>
      </c>
      <c r="BI10" s="43">
        <v>17.100000000000001</v>
      </c>
      <c r="BJ10" s="39">
        <v>3.01</v>
      </c>
      <c r="BK10" s="29"/>
    </row>
    <row r="11" spans="1:63" x14ac:dyDescent="0.35">
      <c r="A11">
        <v>1</v>
      </c>
      <c r="B11" t="s">
        <v>49</v>
      </c>
      <c r="C11" t="s">
        <v>50</v>
      </c>
      <c r="D11" s="21">
        <v>0.13589999999999999</v>
      </c>
      <c r="E11" s="22">
        <v>6.55</v>
      </c>
      <c r="F11" s="21">
        <v>0.43319999999999997</v>
      </c>
      <c r="G11" s="22">
        <v>-1.97</v>
      </c>
      <c r="H11" s="21">
        <v>0.34560000000000002</v>
      </c>
      <c r="I11" s="22">
        <v>-1.9</v>
      </c>
      <c r="J11" s="23">
        <v>0.77879999999999994</v>
      </c>
      <c r="K11" s="22">
        <v>-1.94</v>
      </c>
      <c r="L11" s="23">
        <v>459.23</v>
      </c>
      <c r="M11" s="29"/>
      <c r="N11" s="38">
        <v>219.99</v>
      </c>
      <c r="O11" s="39">
        <v>2.17</v>
      </c>
      <c r="P11" s="38">
        <v>279.97000000000003</v>
      </c>
      <c r="Q11" s="39">
        <v>3.46</v>
      </c>
      <c r="R11" s="29"/>
      <c r="S11" s="23">
        <v>196</v>
      </c>
      <c r="T11" s="22">
        <v>4.26</v>
      </c>
      <c r="U11" s="23">
        <v>196</v>
      </c>
      <c r="V11" s="22">
        <v>4.26</v>
      </c>
      <c r="W11" s="23">
        <v>196</v>
      </c>
      <c r="X11" s="22">
        <v>4.26</v>
      </c>
      <c r="Y11" s="23">
        <v>196</v>
      </c>
      <c r="Z11" s="22">
        <v>4.26</v>
      </c>
      <c r="AA11" s="23">
        <v>196</v>
      </c>
      <c r="AB11" s="22">
        <v>4.26</v>
      </c>
      <c r="AC11" s="23">
        <v>196</v>
      </c>
      <c r="AD11" s="22">
        <v>4.26</v>
      </c>
      <c r="AE11" s="23">
        <v>196</v>
      </c>
      <c r="AF11" s="22">
        <v>4.26</v>
      </c>
      <c r="AG11" s="23">
        <v>196</v>
      </c>
      <c r="AH11" s="22">
        <v>4.26</v>
      </c>
      <c r="AI11" s="23">
        <v>196</v>
      </c>
      <c r="AJ11" s="22">
        <v>4.26</v>
      </c>
      <c r="AK11" s="23">
        <v>196</v>
      </c>
      <c r="AL11" s="22">
        <v>4.26</v>
      </c>
      <c r="AM11" s="23">
        <v>196</v>
      </c>
      <c r="AN11" s="22">
        <v>4.26</v>
      </c>
      <c r="AO11" s="29"/>
      <c r="AP11" s="40">
        <v>0</v>
      </c>
      <c r="AQ11" s="41">
        <v>0</v>
      </c>
      <c r="AR11" s="40">
        <v>875.22</v>
      </c>
      <c r="AS11" s="41">
        <v>4.9000000000000004</v>
      </c>
      <c r="AT11" s="40">
        <v>935.2</v>
      </c>
      <c r="AU11" s="41">
        <v>5.12</v>
      </c>
      <c r="AV11" s="29"/>
      <c r="AW11" s="42">
        <v>1.5</v>
      </c>
      <c r="AX11" s="42">
        <v>1.5</v>
      </c>
      <c r="AY11" s="22">
        <v>0</v>
      </c>
      <c r="AZ11" s="42">
        <v>0</v>
      </c>
      <c r="BA11" s="22">
        <v>0</v>
      </c>
      <c r="BB11" s="29"/>
      <c r="BC11" s="43">
        <v>86.85</v>
      </c>
      <c r="BD11" s="39">
        <v>3.58</v>
      </c>
      <c r="BE11" s="43">
        <v>78.5</v>
      </c>
      <c r="BF11" s="39">
        <v>3.56</v>
      </c>
      <c r="BG11" s="43">
        <v>52.1</v>
      </c>
      <c r="BH11" s="39">
        <v>2.16</v>
      </c>
      <c r="BI11" s="43">
        <v>12.65</v>
      </c>
      <c r="BJ11" s="39">
        <v>3.69</v>
      </c>
      <c r="BK11" s="29"/>
    </row>
    <row r="12" spans="1:63" x14ac:dyDescent="0.35">
      <c r="A12">
        <v>1</v>
      </c>
      <c r="B12" t="s">
        <v>51</v>
      </c>
      <c r="C12" t="s">
        <v>52</v>
      </c>
      <c r="D12" s="21">
        <v>0.18440000000000001</v>
      </c>
      <c r="E12" s="22">
        <v>4.43</v>
      </c>
      <c r="F12" s="21">
        <v>0.40789999999999998</v>
      </c>
      <c r="G12" s="22">
        <v>-15.48</v>
      </c>
      <c r="H12" s="21">
        <v>0.27850000000000003</v>
      </c>
      <c r="I12" s="22">
        <v>-14.86</v>
      </c>
      <c r="J12" s="23">
        <v>0.68640000000000001</v>
      </c>
      <c r="K12" s="22">
        <v>-15.23</v>
      </c>
      <c r="L12" s="23">
        <v>521.97</v>
      </c>
      <c r="M12" s="29"/>
      <c r="N12" s="38">
        <v>329</v>
      </c>
      <c r="O12" s="39">
        <v>1.86</v>
      </c>
      <c r="P12" s="38">
        <v>405.4</v>
      </c>
      <c r="Q12" s="39">
        <v>1.86</v>
      </c>
      <c r="R12" s="29"/>
      <c r="S12" s="23">
        <v>175.1</v>
      </c>
      <c r="T12" s="22">
        <v>1.51</v>
      </c>
      <c r="U12" s="23">
        <v>175.1</v>
      </c>
      <c r="V12" s="22">
        <v>1.51</v>
      </c>
      <c r="W12" s="23">
        <v>175.1</v>
      </c>
      <c r="X12" s="22">
        <v>1.51</v>
      </c>
      <c r="Y12" s="23">
        <v>175.1</v>
      </c>
      <c r="Z12" s="22">
        <v>1.51</v>
      </c>
      <c r="AA12" s="23">
        <v>175.1</v>
      </c>
      <c r="AB12" s="22">
        <v>1.51</v>
      </c>
      <c r="AC12" s="23">
        <v>273.3</v>
      </c>
      <c r="AD12" s="22">
        <v>3.37</v>
      </c>
      <c r="AE12" s="23">
        <v>273.3</v>
      </c>
      <c r="AF12" s="22">
        <v>3.37</v>
      </c>
      <c r="AG12" s="23">
        <v>764.3</v>
      </c>
      <c r="AH12" s="22">
        <v>5.58</v>
      </c>
      <c r="AI12" s="23">
        <v>960.69999999999993</v>
      </c>
      <c r="AJ12" s="22">
        <v>5.84</v>
      </c>
      <c r="AK12" s="23">
        <v>2040.8999999999999</v>
      </c>
      <c r="AL12" s="22">
        <v>6.37</v>
      </c>
      <c r="AM12" s="23">
        <v>7581.8</v>
      </c>
      <c r="AN12" s="22">
        <v>0.02</v>
      </c>
      <c r="AO12" s="29"/>
      <c r="AP12" s="40">
        <v>0</v>
      </c>
      <c r="AQ12" s="41">
        <v>0</v>
      </c>
      <c r="AR12" s="40">
        <v>1026.07</v>
      </c>
      <c r="AS12" s="41">
        <v>3.09</v>
      </c>
      <c r="AT12" s="40">
        <v>1102.47</v>
      </c>
      <c r="AU12" s="41">
        <v>3</v>
      </c>
      <c r="AV12" s="29"/>
      <c r="AW12" s="42">
        <v>0</v>
      </c>
      <c r="AX12" s="42">
        <v>0</v>
      </c>
      <c r="AY12" s="22">
        <v>0</v>
      </c>
      <c r="AZ12" s="42">
        <v>0</v>
      </c>
      <c r="BA12" s="22">
        <v>0</v>
      </c>
      <c r="BB12" s="29"/>
      <c r="BC12" s="43">
        <v>86.85</v>
      </c>
      <c r="BD12" s="39">
        <v>3.58</v>
      </c>
      <c r="BE12" s="43">
        <v>78.5</v>
      </c>
      <c r="BF12" s="39">
        <v>3.56</v>
      </c>
      <c r="BG12" s="43">
        <v>52.1</v>
      </c>
      <c r="BH12" s="39">
        <v>1.96</v>
      </c>
      <c r="BI12" s="43">
        <v>17.100000000000001</v>
      </c>
      <c r="BJ12" s="39">
        <v>3.01</v>
      </c>
      <c r="BK12" s="29"/>
    </row>
    <row r="13" spans="1:63" x14ac:dyDescent="0.35">
      <c r="A13">
        <v>1</v>
      </c>
      <c r="B13" t="s">
        <v>53</v>
      </c>
      <c r="C13" t="s">
        <v>54</v>
      </c>
      <c r="D13" s="21">
        <v>0.1149</v>
      </c>
      <c r="E13" s="22">
        <v>3.28</v>
      </c>
      <c r="F13" s="21">
        <v>0.2666</v>
      </c>
      <c r="G13" s="22">
        <v>4.13</v>
      </c>
      <c r="H13" s="21">
        <v>0.21060000000000001</v>
      </c>
      <c r="I13" s="22">
        <v>4.8099999999999996</v>
      </c>
      <c r="J13" s="23">
        <v>0.47720000000000001</v>
      </c>
      <c r="K13" s="22">
        <v>4.43</v>
      </c>
      <c r="L13" s="23">
        <v>438.27</v>
      </c>
      <c r="M13" s="29"/>
      <c r="N13" s="38">
        <v>339.9</v>
      </c>
      <c r="O13" s="39">
        <v>16.760000000000002</v>
      </c>
      <c r="P13" s="38">
        <v>431.79</v>
      </c>
      <c r="Q13" s="39">
        <v>13.56</v>
      </c>
      <c r="R13" s="29"/>
      <c r="S13" s="23">
        <v>248</v>
      </c>
      <c r="T13" s="22">
        <v>4.2</v>
      </c>
      <c r="U13" s="23">
        <v>248</v>
      </c>
      <c r="V13" s="22">
        <v>4.2</v>
      </c>
      <c r="W13" s="23">
        <v>248</v>
      </c>
      <c r="X13" s="22">
        <v>4.2</v>
      </c>
      <c r="Y13" s="23">
        <v>248</v>
      </c>
      <c r="Z13" s="22">
        <v>4.2</v>
      </c>
      <c r="AA13" s="23">
        <v>248</v>
      </c>
      <c r="AB13" s="22">
        <v>4.2</v>
      </c>
      <c r="AC13" s="23">
        <v>248</v>
      </c>
      <c r="AD13" s="22">
        <v>4.2</v>
      </c>
      <c r="AE13" s="23">
        <v>248</v>
      </c>
      <c r="AF13" s="22">
        <v>4.2</v>
      </c>
      <c r="AG13" s="23">
        <v>248</v>
      </c>
      <c r="AH13" s="22">
        <v>4.2</v>
      </c>
      <c r="AI13" s="23">
        <v>248</v>
      </c>
      <c r="AJ13" s="22">
        <v>4.2</v>
      </c>
      <c r="AK13" s="23">
        <v>248</v>
      </c>
      <c r="AL13" s="22">
        <v>4.2</v>
      </c>
      <c r="AM13" s="23">
        <v>248</v>
      </c>
      <c r="AN13" s="22">
        <v>4.2</v>
      </c>
      <c r="AO13" s="29"/>
      <c r="AP13" s="40">
        <v>0</v>
      </c>
      <c r="AQ13" s="41">
        <v>0</v>
      </c>
      <c r="AR13" s="40">
        <v>1026.17</v>
      </c>
      <c r="AS13" s="41">
        <v>7.62</v>
      </c>
      <c r="AT13" s="40">
        <v>1118.06</v>
      </c>
      <c r="AU13" s="41">
        <v>7.24</v>
      </c>
      <c r="AV13" s="29"/>
      <c r="AW13" s="42">
        <v>0</v>
      </c>
      <c r="AX13" s="42">
        <v>0</v>
      </c>
      <c r="AY13" s="22">
        <v>0</v>
      </c>
      <c r="AZ13" s="42">
        <v>0</v>
      </c>
      <c r="BA13" s="22">
        <v>0</v>
      </c>
      <c r="BB13" s="29"/>
      <c r="BC13" s="43">
        <v>86.85</v>
      </c>
      <c r="BD13" s="39">
        <v>3.58</v>
      </c>
      <c r="BE13" s="43">
        <v>78.5</v>
      </c>
      <c r="BF13" s="39">
        <v>3.56</v>
      </c>
      <c r="BG13" s="43">
        <v>52.1</v>
      </c>
      <c r="BH13" s="39">
        <v>1.96</v>
      </c>
      <c r="BI13" s="43">
        <v>7.7</v>
      </c>
      <c r="BJ13" s="39">
        <v>2.67</v>
      </c>
      <c r="BK13" s="29"/>
    </row>
    <row r="14" spans="1:63" x14ac:dyDescent="0.35">
      <c r="A14">
        <v>1</v>
      </c>
      <c r="B14" t="s">
        <v>55</v>
      </c>
      <c r="C14" t="s">
        <v>56</v>
      </c>
      <c r="D14" s="21">
        <v>0.1411</v>
      </c>
      <c r="E14" s="22">
        <v>2.82</v>
      </c>
      <c r="F14" s="21">
        <v>0.31040000000000001</v>
      </c>
      <c r="G14" s="22">
        <v>2.46</v>
      </c>
      <c r="H14" s="21">
        <v>0.18759999999999999</v>
      </c>
      <c r="I14" s="22">
        <v>2.46</v>
      </c>
      <c r="J14" s="23">
        <v>0.498</v>
      </c>
      <c r="K14" s="22">
        <v>2.46</v>
      </c>
      <c r="L14" s="23">
        <v>483.11</v>
      </c>
      <c r="M14" s="29"/>
      <c r="N14" s="38">
        <v>357.94</v>
      </c>
      <c r="O14" s="39">
        <v>2.75</v>
      </c>
      <c r="P14" s="38">
        <v>376.88</v>
      </c>
      <c r="Q14" s="39">
        <v>2.77</v>
      </c>
      <c r="R14" s="29"/>
      <c r="S14" s="23">
        <v>316</v>
      </c>
      <c r="T14" s="22">
        <v>2.93</v>
      </c>
      <c r="U14" s="23">
        <v>316</v>
      </c>
      <c r="V14" s="22">
        <v>2.93</v>
      </c>
      <c r="W14" s="23" t="s">
        <v>773</v>
      </c>
      <c r="X14" s="22" t="s">
        <v>773</v>
      </c>
      <c r="Y14" s="23" t="s">
        <v>773</v>
      </c>
      <c r="Z14" s="22" t="s">
        <v>773</v>
      </c>
      <c r="AA14" s="23" t="s">
        <v>773</v>
      </c>
      <c r="AB14" s="22" t="s">
        <v>773</v>
      </c>
      <c r="AC14" s="23" t="s">
        <v>773</v>
      </c>
      <c r="AD14" s="22" t="s">
        <v>773</v>
      </c>
      <c r="AE14" s="23" t="s">
        <v>773</v>
      </c>
      <c r="AF14" s="22" t="s">
        <v>773</v>
      </c>
      <c r="AG14" s="23" t="s">
        <v>773</v>
      </c>
      <c r="AH14" s="22" t="s">
        <v>773</v>
      </c>
      <c r="AI14" s="23" t="s">
        <v>773</v>
      </c>
      <c r="AJ14" s="22" t="s">
        <v>773</v>
      </c>
      <c r="AK14" s="23" t="s">
        <v>773</v>
      </c>
      <c r="AL14" s="22" t="s">
        <v>773</v>
      </c>
      <c r="AM14" s="23" t="s">
        <v>773</v>
      </c>
      <c r="AN14" s="22" t="s">
        <v>773</v>
      </c>
      <c r="AO14" s="29"/>
      <c r="AP14" s="40">
        <v>0</v>
      </c>
      <c r="AQ14" s="41">
        <v>0</v>
      </c>
      <c r="AR14" s="40">
        <v>1157.05</v>
      </c>
      <c r="AS14" s="41">
        <v>2.83</v>
      </c>
      <c r="AT14" s="40">
        <v>1175.99</v>
      </c>
      <c r="AU14" s="41">
        <v>2.84</v>
      </c>
      <c r="AV14" s="29"/>
      <c r="AW14" s="42">
        <v>1.4</v>
      </c>
      <c r="AX14" s="42">
        <v>1.4</v>
      </c>
      <c r="AY14" s="22">
        <v>12</v>
      </c>
      <c r="AZ14" s="42">
        <v>0</v>
      </c>
      <c r="BA14" s="22">
        <v>0</v>
      </c>
      <c r="BB14" s="29"/>
      <c r="BC14" s="43">
        <v>86.85</v>
      </c>
      <c r="BD14" s="39">
        <v>3.58</v>
      </c>
      <c r="BE14" s="43">
        <v>78.5</v>
      </c>
      <c r="BF14" s="39">
        <v>3.56</v>
      </c>
      <c r="BG14" s="43">
        <v>52.1</v>
      </c>
      <c r="BH14" s="39">
        <v>1.96</v>
      </c>
      <c r="BI14" s="43">
        <v>9.1</v>
      </c>
      <c r="BJ14" s="39">
        <v>2.82</v>
      </c>
      <c r="BK14" s="29"/>
    </row>
    <row r="15" spans="1:63" x14ac:dyDescent="0.35">
      <c r="A15">
        <v>2</v>
      </c>
      <c r="B15" t="s">
        <v>57</v>
      </c>
      <c r="C15" t="s">
        <v>58</v>
      </c>
      <c r="D15" s="21">
        <v>0.1225</v>
      </c>
      <c r="E15" s="22">
        <v>2.73</v>
      </c>
      <c r="F15" s="21">
        <v>0.31209999999999999</v>
      </c>
      <c r="G15" s="22">
        <v>6.59</v>
      </c>
      <c r="H15" s="21">
        <v>0.24709999999999999</v>
      </c>
      <c r="I15" s="22">
        <v>7.17</v>
      </c>
      <c r="J15" s="23">
        <v>0.55919999999999992</v>
      </c>
      <c r="K15" s="22">
        <v>6.85</v>
      </c>
      <c r="L15" s="23">
        <v>431.05</v>
      </c>
      <c r="M15" s="29"/>
      <c r="N15" s="38">
        <v>238.56</v>
      </c>
      <c r="O15" s="39">
        <v>-2.74</v>
      </c>
      <c r="P15" s="38">
        <v>340.68</v>
      </c>
      <c r="Q15" s="39">
        <v>-2.77</v>
      </c>
      <c r="R15" s="29"/>
      <c r="S15" s="23">
        <v>235.44</v>
      </c>
      <c r="T15" s="22">
        <v>6.98</v>
      </c>
      <c r="U15" s="23">
        <v>235.44</v>
      </c>
      <c r="V15" s="22">
        <v>6.98</v>
      </c>
      <c r="W15" s="23">
        <v>235.44</v>
      </c>
      <c r="X15" s="22">
        <v>6.98</v>
      </c>
      <c r="Y15" s="23">
        <v>235.44</v>
      </c>
      <c r="Z15" s="22">
        <v>6.98</v>
      </c>
      <c r="AA15" s="23">
        <v>235.44</v>
      </c>
      <c r="AB15" s="22">
        <v>6.98</v>
      </c>
      <c r="AC15" s="23">
        <v>235.44</v>
      </c>
      <c r="AD15" s="22">
        <v>6.98</v>
      </c>
      <c r="AE15" s="23">
        <v>235.44</v>
      </c>
      <c r="AF15" s="22">
        <v>6.98</v>
      </c>
      <c r="AG15" s="23">
        <v>235.44</v>
      </c>
      <c r="AH15" s="22">
        <v>6.98</v>
      </c>
      <c r="AI15" s="23">
        <v>235.44</v>
      </c>
      <c r="AJ15" s="22">
        <v>6.98</v>
      </c>
      <c r="AK15" s="23">
        <v>235.44</v>
      </c>
      <c r="AL15" s="22">
        <v>6.98</v>
      </c>
      <c r="AM15" s="23">
        <v>235.44</v>
      </c>
      <c r="AN15" s="22">
        <v>6.98</v>
      </c>
      <c r="AO15" s="29"/>
      <c r="AP15" s="40">
        <v>0</v>
      </c>
      <c r="AQ15" s="41">
        <v>0</v>
      </c>
      <c r="AR15" s="40">
        <v>905.05</v>
      </c>
      <c r="AS15" s="41">
        <v>2.27</v>
      </c>
      <c r="AT15" s="40">
        <v>1007.1700000000001</v>
      </c>
      <c r="AU15" s="41">
        <v>1.73</v>
      </c>
      <c r="AV15" s="29"/>
      <c r="AW15" s="42">
        <v>1.5</v>
      </c>
      <c r="AX15" s="42">
        <v>1.5</v>
      </c>
      <c r="AY15" s="22">
        <v>0</v>
      </c>
      <c r="AZ15" s="42">
        <v>0</v>
      </c>
      <c r="BA15" s="22">
        <v>0</v>
      </c>
      <c r="BB15" s="29"/>
      <c r="BC15" s="43">
        <v>86.85</v>
      </c>
      <c r="BD15" s="39">
        <v>3.58</v>
      </c>
      <c r="BE15" s="43">
        <v>78.5</v>
      </c>
      <c r="BF15" s="39">
        <v>3.56</v>
      </c>
      <c r="BG15" s="43">
        <v>52.1</v>
      </c>
      <c r="BH15" s="39">
        <v>1.96</v>
      </c>
      <c r="BI15" s="43">
        <v>17.100000000000001</v>
      </c>
      <c r="BJ15" s="39">
        <v>3.01</v>
      </c>
      <c r="BK15" s="29"/>
    </row>
    <row r="16" spans="1:63" x14ac:dyDescent="0.35">
      <c r="A16">
        <v>2</v>
      </c>
      <c r="B16" t="s">
        <v>59</v>
      </c>
      <c r="C16" t="s">
        <v>60</v>
      </c>
      <c r="D16" s="21">
        <v>6.4699999999999994E-2</v>
      </c>
      <c r="E16" s="22">
        <v>-1.51</v>
      </c>
      <c r="F16" s="21">
        <v>0.15110000000000001</v>
      </c>
      <c r="G16" s="22">
        <v>-0.4</v>
      </c>
      <c r="H16" s="21">
        <v>0.12089999999999999</v>
      </c>
      <c r="I16" s="22">
        <v>-0.41</v>
      </c>
      <c r="J16" s="23">
        <v>0.27200000000000002</v>
      </c>
      <c r="K16" s="22">
        <v>-0.4</v>
      </c>
      <c r="L16" s="23">
        <v>264.75</v>
      </c>
      <c r="M16" s="29"/>
      <c r="N16" s="38">
        <v>181.67</v>
      </c>
      <c r="O16" s="39">
        <v>2</v>
      </c>
      <c r="P16" s="38">
        <v>238.66</v>
      </c>
      <c r="Q16" s="39">
        <v>2</v>
      </c>
      <c r="R16" s="29"/>
      <c r="S16" s="23">
        <v>149.55000000000001</v>
      </c>
      <c r="T16" s="22">
        <v>0</v>
      </c>
      <c r="U16" s="23">
        <v>176.92</v>
      </c>
      <c r="V16" s="22">
        <v>0</v>
      </c>
      <c r="W16" s="23">
        <v>165.6</v>
      </c>
      <c r="X16" s="22">
        <v>0</v>
      </c>
      <c r="Y16" s="23">
        <v>215.6</v>
      </c>
      <c r="Z16" s="22">
        <v>0</v>
      </c>
      <c r="AA16" s="23">
        <v>265.60000000000002</v>
      </c>
      <c r="AB16" s="22">
        <v>0</v>
      </c>
      <c r="AC16" s="23">
        <v>315.60000000000002</v>
      </c>
      <c r="AD16" s="22">
        <v>0</v>
      </c>
      <c r="AE16" s="23">
        <v>365.6</v>
      </c>
      <c r="AF16" s="22">
        <v>0</v>
      </c>
      <c r="AG16" s="23">
        <v>1165.5999999999999</v>
      </c>
      <c r="AH16" s="22">
        <v>0</v>
      </c>
      <c r="AI16" s="23">
        <v>1365.6</v>
      </c>
      <c r="AJ16" s="22">
        <v>0</v>
      </c>
      <c r="AK16" s="23">
        <v>3115.6</v>
      </c>
      <c r="AL16" s="22">
        <v>0</v>
      </c>
      <c r="AM16" s="23">
        <v>15115.6</v>
      </c>
      <c r="AN16" s="22">
        <v>20.92</v>
      </c>
      <c r="AO16" s="29"/>
      <c r="AP16" s="40">
        <v>0</v>
      </c>
      <c r="AQ16" s="41">
        <v>0</v>
      </c>
      <c r="AR16" s="40">
        <v>595.97</v>
      </c>
      <c r="AS16" s="41">
        <v>-0.08</v>
      </c>
      <c r="AT16" s="40">
        <v>680.32999999999993</v>
      </c>
      <c r="AU16" s="41">
        <v>0.09</v>
      </c>
      <c r="AV16" s="29"/>
      <c r="AW16" s="42">
        <v>2.04</v>
      </c>
      <c r="AX16" s="42">
        <v>2.04</v>
      </c>
      <c r="AY16" s="22">
        <v>2</v>
      </c>
      <c r="AZ16" s="42">
        <v>0</v>
      </c>
      <c r="BA16" s="22">
        <v>0</v>
      </c>
      <c r="BB16" s="29"/>
      <c r="BC16" s="43">
        <v>86.85</v>
      </c>
      <c r="BD16" s="39">
        <v>3.58</v>
      </c>
      <c r="BE16" s="43">
        <v>78.5</v>
      </c>
      <c r="BF16" s="39">
        <v>3.56</v>
      </c>
      <c r="BG16" s="43">
        <v>52.1</v>
      </c>
      <c r="BH16" s="39">
        <v>1.96</v>
      </c>
      <c r="BI16" s="43">
        <v>11.25</v>
      </c>
      <c r="BJ16" s="39">
        <v>0</v>
      </c>
      <c r="BK16" s="29"/>
    </row>
    <row r="17" spans="1:63" x14ac:dyDescent="0.35">
      <c r="A17">
        <v>2</v>
      </c>
      <c r="B17" t="s">
        <v>61</v>
      </c>
      <c r="C17" t="s">
        <v>62</v>
      </c>
      <c r="D17" s="21">
        <v>0.13950000000000001</v>
      </c>
      <c r="E17" s="22">
        <v>2.62</v>
      </c>
      <c r="F17" s="21">
        <v>0.30759999999999998</v>
      </c>
      <c r="G17" s="22">
        <v>9.35</v>
      </c>
      <c r="H17" s="21">
        <v>0.23930000000000001</v>
      </c>
      <c r="I17" s="22">
        <v>9.34</v>
      </c>
      <c r="J17" s="23">
        <v>0.54689999999999994</v>
      </c>
      <c r="K17" s="22">
        <v>9.35</v>
      </c>
      <c r="L17" s="23">
        <v>540.11</v>
      </c>
      <c r="M17" s="29"/>
      <c r="N17" s="38">
        <v>209.22</v>
      </c>
      <c r="O17" s="39">
        <v>2.2000000000000002</v>
      </c>
      <c r="P17" s="38">
        <v>261.38</v>
      </c>
      <c r="Q17" s="39">
        <v>2.2000000000000002</v>
      </c>
      <c r="R17" s="29"/>
      <c r="S17" s="23">
        <v>188.23</v>
      </c>
      <c r="T17" s="22">
        <v>0</v>
      </c>
      <c r="U17" s="23">
        <v>188.23</v>
      </c>
      <c r="V17" s="22">
        <v>0</v>
      </c>
      <c r="W17" s="23" t="s">
        <v>773</v>
      </c>
      <c r="X17" s="22" t="s">
        <v>773</v>
      </c>
      <c r="Y17" s="23" t="s">
        <v>773</v>
      </c>
      <c r="Z17" s="22" t="s">
        <v>773</v>
      </c>
      <c r="AA17" s="23" t="s">
        <v>773</v>
      </c>
      <c r="AB17" s="22" t="s">
        <v>773</v>
      </c>
      <c r="AC17" s="23" t="s">
        <v>773</v>
      </c>
      <c r="AD17" s="22" t="s">
        <v>773</v>
      </c>
      <c r="AE17" s="23" t="s">
        <v>773</v>
      </c>
      <c r="AF17" s="22" t="s">
        <v>773</v>
      </c>
      <c r="AG17" s="23" t="s">
        <v>773</v>
      </c>
      <c r="AH17" s="22" t="s">
        <v>773</v>
      </c>
      <c r="AI17" s="23" t="s">
        <v>773</v>
      </c>
      <c r="AJ17" s="22" t="s">
        <v>773</v>
      </c>
      <c r="AK17" s="23" t="s">
        <v>773</v>
      </c>
      <c r="AL17" s="22" t="s">
        <v>773</v>
      </c>
      <c r="AM17" s="23" t="s">
        <v>773</v>
      </c>
      <c r="AN17" s="22" t="s">
        <v>773</v>
      </c>
      <c r="AO17" s="29"/>
      <c r="AP17" s="40">
        <v>0</v>
      </c>
      <c r="AQ17" s="41">
        <v>0</v>
      </c>
      <c r="AR17" s="40">
        <v>937.56000000000006</v>
      </c>
      <c r="AS17" s="41">
        <v>1.99</v>
      </c>
      <c r="AT17" s="40">
        <v>989.72</v>
      </c>
      <c r="AU17" s="41">
        <v>2</v>
      </c>
      <c r="AV17" s="29"/>
      <c r="AW17" s="42">
        <v>1</v>
      </c>
      <c r="AX17" s="42">
        <v>1</v>
      </c>
      <c r="AY17" s="22">
        <v>0</v>
      </c>
      <c r="AZ17" s="42">
        <v>0</v>
      </c>
      <c r="BA17" s="22">
        <v>0</v>
      </c>
      <c r="BB17" s="29"/>
      <c r="BC17" s="43">
        <v>63.85</v>
      </c>
      <c r="BD17" s="39">
        <v>2.16</v>
      </c>
      <c r="BE17" s="43">
        <v>56.7</v>
      </c>
      <c r="BF17" s="39">
        <v>2.16</v>
      </c>
      <c r="BG17" s="43">
        <v>38.799999999999997</v>
      </c>
      <c r="BH17" s="39">
        <v>2.11</v>
      </c>
      <c r="BI17" s="43">
        <v>12.2</v>
      </c>
      <c r="BJ17" s="39">
        <v>2.09</v>
      </c>
      <c r="BK17" s="29"/>
    </row>
    <row r="18" spans="1:63" x14ac:dyDescent="0.35">
      <c r="A18">
        <v>2</v>
      </c>
      <c r="B18" t="s">
        <v>63</v>
      </c>
      <c r="C18" t="s">
        <v>64</v>
      </c>
      <c r="D18" s="21">
        <v>8.5000000000000006E-2</v>
      </c>
      <c r="E18" s="22">
        <v>2.25</v>
      </c>
      <c r="F18" s="21">
        <v>0.29049999999999998</v>
      </c>
      <c r="G18" s="22">
        <v>9.83</v>
      </c>
      <c r="H18" s="21">
        <v>0.21840000000000001</v>
      </c>
      <c r="I18" s="22">
        <v>9.81</v>
      </c>
      <c r="J18" s="23">
        <v>0.50890000000000002</v>
      </c>
      <c r="K18" s="22">
        <v>9.82</v>
      </c>
      <c r="L18" s="23">
        <v>349.73</v>
      </c>
      <c r="M18" s="29"/>
      <c r="N18" s="38">
        <v>248</v>
      </c>
      <c r="O18" s="39">
        <v>5.08</v>
      </c>
      <c r="P18" s="38">
        <v>315</v>
      </c>
      <c r="Q18" s="39">
        <v>5</v>
      </c>
      <c r="R18" s="29"/>
      <c r="S18" s="23">
        <v>131</v>
      </c>
      <c r="T18" s="22">
        <v>4.8</v>
      </c>
      <c r="U18" s="23">
        <v>225</v>
      </c>
      <c r="V18" s="22">
        <v>5.14</v>
      </c>
      <c r="W18" s="23">
        <v>124</v>
      </c>
      <c r="X18" s="22">
        <v>4.2</v>
      </c>
      <c r="Y18" s="23">
        <v>220</v>
      </c>
      <c r="Z18" s="22">
        <v>4.2699999999999996</v>
      </c>
      <c r="AA18" s="23">
        <v>316</v>
      </c>
      <c r="AB18" s="22">
        <v>4.29</v>
      </c>
      <c r="AC18" s="23">
        <v>412</v>
      </c>
      <c r="AD18" s="22">
        <v>4.3</v>
      </c>
      <c r="AE18" s="23">
        <v>508</v>
      </c>
      <c r="AF18" s="22">
        <v>4.3099999999999996</v>
      </c>
      <c r="AG18" s="23">
        <v>2044</v>
      </c>
      <c r="AH18" s="22">
        <v>4.34</v>
      </c>
      <c r="AI18" s="23">
        <v>2428</v>
      </c>
      <c r="AJ18" s="22">
        <v>4.34</v>
      </c>
      <c r="AK18" s="23">
        <v>5788</v>
      </c>
      <c r="AL18" s="22">
        <v>4.34</v>
      </c>
      <c r="AM18" s="23">
        <v>24828</v>
      </c>
      <c r="AN18" s="22">
        <v>4.5199999999999996</v>
      </c>
      <c r="AO18" s="29"/>
      <c r="AP18" s="40">
        <v>0</v>
      </c>
      <c r="AQ18" s="41">
        <v>0</v>
      </c>
      <c r="AR18" s="40">
        <v>728.73</v>
      </c>
      <c r="AS18" s="41">
        <v>3.66</v>
      </c>
      <c r="AT18" s="40">
        <v>889.73</v>
      </c>
      <c r="AU18" s="41">
        <v>3.94</v>
      </c>
      <c r="AV18" s="29"/>
      <c r="AW18" s="42">
        <v>2</v>
      </c>
      <c r="AX18" s="42">
        <v>2</v>
      </c>
      <c r="AY18" s="22">
        <v>66.67</v>
      </c>
      <c r="AZ18" s="42">
        <v>0</v>
      </c>
      <c r="BA18" s="22">
        <v>0</v>
      </c>
      <c r="BB18" s="29"/>
      <c r="BC18" s="43">
        <v>86.85</v>
      </c>
      <c r="BD18" s="39">
        <v>3.58</v>
      </c>
      <c r="BE18" s="43">
        <v>78.5</v>
      </c>
      <c r="BF18" s="39">
        <v>3.56</v>
      </c>
      <c r="BG18" s="43">
        <v>51.1</v>
      </c>
      <c r="BH18" s="39">
        <v>0</v>
      </c>
      <c r="BI18" s="43">
        <v>8.85</v>
      </c>
      <c r="BJ18" s="39">
        <v>4.12</v>
      </c>
      <c r="BK18" s="29"/>
    </row>
    <row r="19" spans="1:63" x14ac:dyDescent="0.35">
      <c r="A19">
        <v>2</v>
      </c>
      <c r="B19" t="s">
        <v>65</v>
      </c>
      <c r="C19" t="s">
        <v>66</v>
      </c>
      <c r="D19" s="21">
        <v>0.1021</v>
      </c>
      <c r="E19" s="22">
        <v>9.51</v>
      </c>
      <c r="F19" s="21">
        <v>0.37180000000000002</v>
      </c>
      <c r="G19" s="22">
        <v>7.84</v>
      </c>
      <c r="H19" s="21">
        <v>0.27160000000000001</v>
      </c>
      <c r="I19" s="22">
        <v>4.91</v>
      </c>
      <c r="J19" s="23">
        <v>0.64339999999999997</v>
      </c>
      <c r="K19" s="22">
        <v>6.59</v>
      </c>
      <c r="L19" s="23">
        <v>329.53</v>
      </c>
      <c r="M19" s="29"/>
      <c r="N19" s="38">
        <v>217.08</v>
      </c>
      <c r="O19" s="39">
        <v>0</v>
      </c>
      <c r="P19" s="38">
        <v>323.04000000000002</v>
      </c>
      <c r="Q19" s="39">
        <v>0</v>
      </c>
      <c r="R19" s="29"/>
      <c r="S19" s="23">
        <v>201.6</v>
      </c>
      <c r="T19" s="22">
        <v>5.66</v>
      </c>
      <c r="U19" s="23">
        <v>201.6</v>
      </c>
      <c r="V19" s="22">
        <v>5.66</v>
      </c>
      <c r="W19" s="23" t="s">
        <v>773</v>
      </c>
      <c r="X19" s="22" t="s">
        <v>773</v>
      </c>
      <c r="Y19" s="23" t="s">
        <v>773</v>
      </c>
      <c r="Z19" s="22" t="s">
        <v>773</v>
      </c>
      <c r="AA19" s="23" t="s">
        <v>773</v>
      </c>
      <c r="AB19" s="22" t="s">
        <v>773</v>
      </c>
      <c r="AC19" s="23" t="s">
        <v>773</v>
      </c>
      <c r="AD19" s="22" t="s">
        <v>773</v>
      </c>
      <c r="AE19" s="23" t="s">
        <v>773</v>
      </c>
      <c r="AF19" s="22" t="s">
        <v>773</v>
      </c>
      <c r="AG19" s="23" t="s">
        <v>773</v>
      </c>
      <c r="AH19" s="22" t="s">
        <v>773</v>
      </c>
      <c r="AI19" s="23" t="s">
        <v>773</v>
      </c>
      <c r="AJ19" s="22" t="s">
        <v>773</v>
      </c>
      <c r="AK19" s="23" t="s">
        <v>773</v>
      </c>
      <c r="AL19" s="22" t="s">
        <v>773</v>
      </c>
      <c r="AM19" s="23" t="s">
        <v>773</v>
      </c>
      <c r="AN19" s="22" t="s">
        <v>773</v>
      </c>
      <c r="AO19" s="29"/>
      <c r="AP19" s="40">
        <v>0</v>
      </c>
      <c r="AQ19" s="41">
        <v>0</v>
      </c>
      <c r="AR19" s="40">
        <v>748.21</v>
      </c>
      <c r="AS19" s="41">
        <v>5.56</v>
      </c>
      <c r="AT19" s="40">
        <v>854.17</v>
      </c>
      <c r="AU19" s="41">
        <v>4.84</v>
      </c>
      <c r="AV19" s="29"/>
      <c r="AW19" s="42">
        <v>1.95</v>
      </c>
      <c r="AX19" s="42">
        <v>1.95</v>
      </c>
      <c r="AY19" s="22">
        <v>25.81</v>
      </c>
      <c r="AZ19" s="42">
        <v>0</v>
      </c>
      <c r="BA19" s="22">
        <v>0</v>
      </c>
      <c r="BB19" s="29"/>
      <c r="BC19" s="43">
        <v>86.85</v>
      </c>
      <c r="BD19" s="39">
        <v>3.55</v>
      </c>
      <c r="BE19" s="43">
        <v>78.5</v>
      </c>
      <c r="BF19" s="39">
        <v>3.56</v>
      </c>
      <c r="BG19" s="43">
        <v>52.1</v>
      </c>
      <c r="BH19" s="39">
        <v>1.94</v>
      </c>
      <c r="BI19" s="43">
        <v>5.0999999999999996</v>
      </c>
      <c r="BJ19" s="39">
        <v>3.03</v>
      </c>
      <c r="BK19" s="29"/>
    </row>
    <row r="20" spans="1:63" x14ac:dyDescent="0.35">
      <c r="A20">
        <v>2</v>
      </c>
      <c r="B20" t="s">
        <v>67</v>
      </c>
      <c r="C20" t="s">
        <v>68</v>
      </c>
      <c r="D20" s="21">
        <v>0.1091</v>
      </c>
      <c r="E20" s="22">
        <v>3.02</v>
      </c>
      <c r="F20" s="21">
        <v>0.36170000000000002</v>
      </c>
      <c r="G20" s="22">
        <v>3.33</v>
      </c>
      <c r="H20" s="21">
        <v>0.2868</v>
      </c>
      <c r="I20" s="22">
        <v>2.68</v>
      </c>
      <c r="J20" s="23">
        <v>0.64850000000000008</v>
      </c>
      <c r="K20" s="22">
        <v>3.04</v>
      </c>
      <c r="L20" s="23">
        <v>442.32</v>
      </c>
      <c r="M20" s="29"/>
      <c r="N20" s="38">
        <v>234.17</v>
      </c>
      <c r="O20" s="39">
        <v>6.56</v>
      </c>
      <c r="P20" s="38">
        <v>301.33999999999997</v>
      </c>
      <c r="Q20" s="39">
        <v>5.92</v>
      </c>
      <c r="R20" s="29"/>
      <c r="S20" s="23">
        <v>198</v>
      </c>
      <c r="T20" s="22">
        <v>4.21</v>
      </c>
      <c r="U20" s="23">
        <v>263</v>
      </c>
      <c r="V20" s="22">
        <v>3.95</v>
      </c>
      <c r="W20" s="23">
        <v>616</v>
      </c>
      <c r="X20" s="22">
        <v>3.7</v>
      </c>
      <c r="Y20" s="23">
        <v>616</v>
      </c>
      <c r="Z20" s="22">
        <v>3.7</v>
      </c>
      <c r="AA20" s="23">
        <v>845</v>
      </c>
      <c r="AB20" s="22">
        <v>3.81</v>
      </c>
      <c r="AC20" s="23">
        <v>1074</v>
      </c>
      <c r="AD20" s="22">
        <v>3.87</v>
      </c>
      <c r="AE20" s="23">
        <v>1303</v>
      </c>
      <c r="AF20" s="22">
        <v>3.91</v>
      </c>
      <c r="AG20" s="23">
        <v>4274</v>
      </c>
      <c r="AH20" s="22">
        <v>3.89</v>
      </c>
      <c r="AI20" s="23">
        <v>4938</v>
      </c>
      <c r="AJ20" s="22">
        <v>3.87</v>
      </c>
      <c r="AK20" s="23">
        <v>10748</v>
      </c>
      <c r="AL20" s="22">
        <v>3.81</v>
      </c>
      <c r="AM20" s="23">
        <v>34788</v>
      </c>
      <c r="AN20" s="22">
        <v>6.21</v>
      </c>
      <c r="AO20" s="29"/>
      <c r="AP20" s="40">
        <v>0</v>
      </c>
      <c r="AQ20" s="41">
        <v>0</v>
      </c>
      <c r="AR20" s="40">
        <v>874.49</v>
      </c>
      <c r="AS20" s="41">
        <v>4.22</v>
      </c>
      <c r="AT20" s="40">
        <v>1006.66</v>
      </c>
      <c r="AU20" s="41">
        <v>4.12</v>
      </c>
      <c r="AV20" s="29"/>
      <c r="AW20" s="42">
        <v>1.05</v>
      </c>
      <c r="AX20" s="42">
        <v>2.4500000000000002</v>
      </c>
      <c r="AY20" s="22">
        <v>4.26</v>
      </c>
      <c r="AZ20" s="42">
        <v>0</v>
      </c>
      <c r="BA20" s="22">
        <v>0</v>
      </c>
      <c r="BB20" s="29"/>
      <c r="BC20" s="43">
        <v>86.85</v>
      </c>
      <c r="BD20" s="39">
        <v>3.58</v>
      </c>
      <c r="BE20" s="43">
        <v>78.5</v>
      </c>
      <c r="BF20" s="39">
        <v>3.56</v>
      </c>
      <c r="BG20" s="43">
        <v>52.1</v>
      </c>
      <c r="BH20" s="39">
        <v>1.96</v>
      </c>
      <c r="BI20" s="43">
        <v>9.1999999999999993</v>
      </c>
      <c r="BJ20" s="39">
        <v>0</v>
      </c>
      <c r="BK20" s="29"/>
    </row>
    <row r="21" spans="1:63" x14ac:dyDescent="0.35">
      <c r="A21">
        <v>2</v>
      </c>
      <c r="B21" t="s">
        <v>69</v>
      </c>
      <c r="C21" t="s">
        <v>70</v>
      </c>
      <c r="D21" s="21">
        <v>0.10721</v>
      </c>
      <c r="E21" s="22">
        <v>2.5499999999999998</v>
      </c>
      <c r="F21" s="21">
        <v>0.48401</v>
      </c>
      <c r="G21" s="22">
        <v>3.29</v>
      </c>
      <c r="H21" s="21">
        <v>0.38806000000000002</v>
      </c>
      <c r="I21" s="22">
        <v>3.52</v>
      </c>
      <c r="J21" s="23">
        <v>0.87207000000000001</v>
      </c>
      <c r="K21" s="22">
        <v>3.4</v>
      </c>
      <c r="L21" s="23">
        <v>367.09</v>
      </c>
      <c r="M21" s="29"/>
      <c r="N21" s="38">
        <v>220.76</v>
      </c>
      <c r="O21" s="39">
        <v>1.43</v>
      </c>
      <c r="P21" s="38">
        <v>353.55</v>
      </c>
      <c r="Q21" s="39">
        <v>4.32</v>
      </c>
      <c r="R21" s="29"/>
      <c r="S21" s="23">
        <v>144.01</v>
      </c>
      <c r="T21" s="22">
        <v>5.36</v>
      </c>
      <c r="U21" s="23">
        <v>177.04</v>
      </c>
      <c r="V21" s="22">
        <v>4.78</v>
      </c>
      <c r="W21" s="23" t="s">
        <v>773</v>
      </c>
      <c r="X21" s="22" t="s">
        <v>773</v>
      </c>
      <c r="Y21" s="23" t="s">
        <v>773</v>
      </c>
      <c r="Z21" s="22" t="s">
        <v>773</v>
      </c>
      <c r="AA21" s="23" t="s">
        <v>773</v>
      </c>
      <c r="AB21" s="22" t="s">
        <v>773</v>
      </c>
      <c r="AC21" s="23" t="s">
        <v>773</v>
      </c>
      <c r="AD21" s="22" t="s">
        <v>773</v>
      </c>
      <c r="AE21" s="23" t="s">
        <v>773</v>
      </c>
      <c r="AF21" s="22" t="s">
        <v>773</v>
      </c>
      <c r="AG21" s="23" t="s">
        <v>773</v>
      </c>
      <c r="AH21" s="22" t="s">
        <v>773</v>
      </c>
      <c r="AI21" s="23" t="s">
        <v>773</v>
      </c>
      <c r="AJ21" s="22" t="s">
        <v>773</v>
      </c>
      <c r="AK21" s="23" t="s">
        <v>773</v>
      </c>
      <c r="AL21" s="22" t="s">
        <v>773</v>
      </c>
      <c r="AM21" s="23" t="s">
        <v>773</v>
      </c>
      <c r="AN21" s="22" t="s">
        <v>773</v>
      </c>
      <c r="AO21" s="29"/>
      <c r="AP21" s="40">
        <v>0</v>
      </c>
      <c r="AQ21" s="41">
        <v>0</v>
      </c>
      <c r="AR21" s="40">
        <v>731.8599999999999</v>
      </c>
      <c r="AS21" s="41">
        <v>2.75</v>
      </c>
      <c r="AT21" s="40">
        <v>897.68</v>
      </c>
      <c r="AU21" s="41">
        <v>3.68</v>
      </c>
      <c r="AV21" s="29"/>
      <c r="AW21" s="42">
        <v>1.65</v>
      </c>
      <c r="AX21" s="42">
        <v>1.65</v>
      </c>
      <c r="AY21" s="22">
        <v>0</v>
      </c>
      <c r="AZ21" s="42">
        <v>83.76</v>
      </c>
      <c r="BA21" s="22">
        <v>2.27</v>
      </c>
      <c r="BB21" s="29"/>
      <c r="BC21" s="43">
        <v>86.8</v>
      </c>
      <c r="BD21" s="39">
        <v>3.58</v>
      </c>
      <c r="BE21" s="43">
        <v>78.5</v>
      </c>
      <c r="BF21" s="39">
        <v>3.56</v>
      </c>
      <c r="BG21" s="43">
        <v>52.1</v>
      </c>
      <c r="BH21" s="39">
        <v>1.96</v>
      </c>
      <c r="BI21" s="43">
        <v>17.100000000000001</v>
      </c>
      <c r="BJ21" s="39">
        <v>7.55</v>
      </c>
      <c r="BK21" s="29"/>
    </row>
    <row r="22" spans="1:63" x14ac:dyDescent="0.35">
      <c r="A22">
        <v>2</v>
      </c>
      <c r="B22" t="s">
        <v>71</v>
      </c>
      <c r="C22" t="s">
        <v>72</v>
      </c>
      <c r="D22" s="21">
        <v>0.12479999999999999</v>
      </c>
      <c r="E22" s="22">
        <v>10.14</v>
      </c>
      <c r="F22" s="21">
        <v>0.25940000000000002</v>
      </c>
      <c r="G22" s="22">
        <v>0.99</v>
      </c>
      <c r="H22" s="21">
        <v>0.22489999999999999</v>
      </c>
      <c r="I22" s="22">
        <v>14.83</v>
      </c>
      <c r="J22" s="23">
        <v>0.48430000000000001</v>
      </c>
      <c r="K22" s="22">
        <v>6.98</v>
      </c>
      <c r="L22" s="23">
        <v>423.33</v>
      </c>
      <c r="M22" s="29"/>
      <c r="N22" s="38">
        <v>170.46</v>
      </c>
      <c r="O22" s="39">
        <v>2</v>
      </c>
      <c r="P22" s="38">
        <v>242.18</v>
      </c>
      <c r="Q22" s="39">
        <v>2</v>
      </c>
      <c r="R22" s="29"/>
      <c r="S22" s="23">
        <v>240.21</v>
      </c>
      <c r="T22" s="22">
        <v>0</v>
      </c>
      <c r="U22" s="23">
        <v>240.21</v>
      </c>
      <c r="V22" s="22">
        <v>0</v>
      </c>
      <c r="W22" s="23">
        <v>240.21</v>
      </c>
      <c r="X22" s="22">
        <v>0</v>
      </c>
      <c r="Y22" s="23">
        <v>261.42</v>
      </c>
      <c r="Z22" s="22">
        <v>8.83</v>
      </c>
      <c r="AA22" s="23">
        <v>261.42</v>
      </c>
      <c r="AB22" s="22">
        <v>8.83</v>
      </c>
      <c r="AC22" s="23">
        <v>303.83999999999997</v>
      </c>
      <c r="AD22" s="22">
        <v>16.23</v>
      </c>
      <c r="AE22" s="23">
        <v>325.04999999999995</v>
      </c>
      <c r="AF22" s="22">
        <v>15.01</v>
      </c>
      <c r="AG22" s="23">
        <v>515.94000000000005</v>
      </c>
      <c r="AH22" s="22">
        <v>4.29</v>
      </c>
      <c r="AI22" s="23">
        <v>579.57000000000005</v>
      </c>
      <c r="AJ22" s="22">
        <v>7.9</v>
      </c>
      <c r="AK22" s="23">
        <v>1067.4000000000001</v>
      </c>
      <c r="AL22" s="22">
        <v>2.0299999999999998</v>
      </c>
      <c r="AM22" s="23">
        <v>4461</v>
      </c>
      <c r="AN22" s="22">
        <v>0.48</v>
      </c>
      <c r="AO22" s="29"/>
      <c r="AP22" s="40">
        <v>0</v>
      </c>
      <c r="AQ22" s="41">
        <v>0</v>
      </c>
      <c r="AR22" s="40">
        <v>834</v>
      </c>
      <c r="AS22" s="41">
        <v>5.34</v>
      </c>
      <c r="AT22" s="40">
        <v>905.72</v>
      </c>
      <c r="AU22" s="41">
        <v>5.07</v>
      </c>
      <c r="AV22" s="29"/>
      <c r="AW22" s="42">
        <v>1.5</v>
      </c>
      <c r="AX22" s="42">
        <v>1.5</v>
      </c>
      <c r="AY22" s="22">
        <v>0</v>
      </c>
      <c r="AZ22" s="42">
        <v>0</v>
      </c>
      <c r="BA22" s="22">
        <v>0</v>
      </c>
      <c r="BB22" s="29"/>
      <c r="BC22" s="43">
        <v>86.85</v>
      </c>
      <c r="BD22" s="39">
        <v>3.58</v>
      </c>
      <c r="BE22" s="43">
        <v>78.5</v>
      </c>
      <c r="BF22" s="39">
        <v>3.56</v>
      </c>
      <c r="BG22" s="43">
        <v>48.15</v>
      </c>
      <c r="BH22" s="39">
        <v>0</v>
      </c>
      <c r="BI22" s="43">
        <v>8.9</v>
      </c>
      <c r="BJ22" s="39">
        <v>2.2999999999999998</v>
      </c>
      <c r="BK22" s="29"/>
    </row>
    <row r="23" spans="1:63" x14ac:dyDescent="0.35">
      <c r="A23">
        <v>2</v>
      </c>
      <c r="B23" t="s">
        <v>73</v>
      </c>
      <c r="C23" t="s">
        <v>74</v>
      </c>
      <c r="D23" s="21">
        <v>7.4800000000000005E-2</v>
      </c>
      <c r="E23" s="22">
        <v>1.64</v>
      </c>
      <c r="F23" s="21">
        <v>9.8799999999999999E-2</v>
      </c>
      <c r="G23" s="22">
        <v>5.73</v>
      </c>
      <c r="H23" s="21">
        <v>8.43E-2</v>
      </c>
      <c r="I23" s="22">
        <v>8.19</v>
      </c>
      <c r="J23" s="23">
        <v>0.18309999999999998</v>
      </c>
      <c r="K23" s="22">
        <v>6.85</v>
      </c>
      <c r="L23" s="23">
        <v>271.89</v>
      </c>
      <c r="M23" s="29"/>
      <c r="N23" s="38">
        <v>224.07</v>
      </c>
      <c r="O23" s="39">
        <v>2.58</v>
      </c>
      <c r="P23" s="38">
        <v>290.13</v>
      </c>
      <c r="Q23" s="39">
        <v>4.04</v>
      </c>
      <c r="R23" s="29"/>
      <c r="S23" s="23">
        <v>175.65</v>
      </c>
      <c r="T23" s="22">
        <v>2.81</v>
      </c>
      <c r="U23" s="23">
        <v>304.55</v>
      </c>
      <c r="V23" s="22">
        <v>2.78</v>
      </c>
      <c r="W23" s="23">
        <v>255</v>
      </c>
      <c r="X23" s="22">
        <v>2.82</v>
      </c>
      <c r="Y23" s="23">
        <v>400</v>
      </c>
      <c r="Z23" s="22">
        <v>2.83</v>
      </c>
      <c r="AA23" s="23">
        <v>523</v>
      </c>
      <c r="AB23" s="22">
        <v>2.95</v>
      </c>
      <c r="AC23" s="23">
        <v>646</v>
      </c>
      <c r="AD23" s="22">
        <v>3.03</v>
      </c>
      <c r="AE23" s="23">
        <v>769</v>
      </c>
      <c r="AF23" s="22">
        <v>3.08</v>
      </c>
      <c r="AG23" s="23">
        <v>2486</v>
      </c>
      <c r="AH23" s="22">
        <v>3.11</v>
      </c>
      <c r="AI23" s="23">
        <v>2774</v>
      </c>
      <c r="AJ23" s="22">
        <v>3.08</v>
      </c>
      <c r="AK23" s="23">
        <v>5024</v>
      </c>
      <c r="AL23" s="22">
        <v>3.14</v>
      </c>
      <c r="AM23" s="23">
        <v>11624</v>
      </c>
      <c r="AN23" s="22">
        <v>2.0499999999999998</v>
      </c>
      <c r="AO23" s="29"/>
      <c r="AP23" s="40">
        <v>0</v>
      </c>
      <c r="AQ23" s="41">
        <v>0</v>
      </c>
      <c r="AR23" s="40">
        <v>671.61</v>
      </c>
      <c r="AS23" s="41">
        <v>2.2599999999999998</v>
      </c>
      <c r="AT23" s="40">
        <v>866.56999999999994</v>
      </c>
      <c r="AU23" s="41">
        <v>2.84</v>
      </c>
      <c r="AV23" s="29"/>
      <c r="AW23" s="42">
        <v>1.2</v>
      </c>
      <c r="AX23" s="42">
        <v>1.65</v>
      </c>
      <c r="AY23" s="22">
        <v>10</v>
      </c>
      <c r="AZ23" s="42">
        <v>0</v>
      </c>
      <c r="BA23" s="22">
        <v>0</v>
      </c>
      <c r="BB23" s="29"/>
      <c r="BC23" s="43">
        <v>86.85</v>
      </c>
      <c r="BD23" s="39">
        <v>3.58</v>
      </c>
      <c r="BE23" s="43">
        <v>78.5</v>
      </c>
      <c r="BF23" s="39">
        <v>3.56</v>
      </c>
      <c r="BG23" s="43">
        <v>52.1</v>
      </c>
      <c r="BH23" s="39">
        <v>1.96</v>
      </c>
      <c r="BI23" s="43">
        <v>11</v>
      </c>
      <c r="BJ23" s="39">
        <v>2.8</v>
      </c>
      <c r="BK23" s="29"/>
    </row>
    <row r="24" spans="1:63" x14ac:dyDescent="0.35">
      <c r="A24">
        <v>2</v>
      </c>
      <c r="B24" t="s">
        <v>75</v>
      </c>
      <c r="C24" t="s">
        <v>76</v>
      </c>
      <c r="D24" s="21">
        <v>7.9799999999999996E-2</v>
      </c>
      <c r="E24" s="22">
        <v>1.08</v>
      </c>
      <c r="F24" s="21">
        <v>0.18690000000000001</v>
      </c>
      <c r="G24" s="22">
        <v>2.61</v>
      </c>
      <c r="H24" s="21">
        <v>0.15160000000000001</v>
      </c>
      <c r="I24" s="22">
        <v>2.67</v>
      </c>
      <c r="J24" s="23">
        <v>0.33850000000000002</v>
      </c>
      <c r="K24" s="22">
        <v>2.64</v>
      </c>
      <c r="L24" s="23">
        <v>311.18</v>
      </c>
      <c r="M24" s="29"/>
      <c r="N24" s="38">
        <v>209.44</v>
      </c>
      <c r="O24" s="39">
        <v>5.54</v>
      </c>
      <c r="P24" s="38">
        <v>250.87</v>
      </c>
      <c r="Q24" s="39">
        <v>4.59</v>
      </c>
      <c r="R24" s="29"/>
      <c r="S24" s="23">
        <v>197</v>
      </c>
      <c r="T24" s="22">
        <v>-6.64</v>
      </c>
      <c r="U24" s="23">
        <v>259</v>
      </c>
      <c r="V24" s="22">
        <v>-6.5</v>
      </c>
      <c r="W24" s="23">
        <v>184</v>
      </c>
      <c r="X24" s="22">
        <v>-6.6</v>
      </c>
      <c r="Y24" s="23">
        <v>270</v>
      </c>
      <c r="Z24" s="22">
        <v>-6.57</v>
      </c>
      <c r="AA24" s="23">
        <v>270</v>
      </c>
      <c r="AB24" s="22">
        <v>-6.57</v>
      </c>
      <c r="AC24" s="23">
        <v>270</v>
      </c>
      <c r="AD24" s="22">
        <v>-6.57</v>
      </c>
      <c r="AE24" s="23">
        <v>270</v>
      </c>
      <c r="AF24" s="22">
        <v>-6.57</v>
      </c>
      <c r="AG24" s="23">
        <v>1109</v>
      </c>
      <c r="AH24" s="22">
        <v>-6.57</v>
      </c>
      <c r="AI24" s="23">
        <v>1109</v>
      </c>
      <c r="AJ24" s="22">
        <v>-6.57</v>
      </c>
      <c r="AK24" s="23">
        <v>1948</v>
      </c>
      <c r="AL24" s="22">
        <v>-6.53</v>
      </c>
      <c r="AM24" s="23">
        <v>8144</v>
      </c>
      <c r="AN24" s="22">
        <v>-6.51</v>
      </c>
      <c r="AO24" s="29"/>
      <c r="AP24" s="40">
        <v>0</v>
      </c>
      <c r="AQ24" s="41">
        <v>0</v>
      </c>
      <c r="AR24" s="40">
        <v>717.62</v>
      </c>
      <c r="AS24" s="41">
        <v>0.05</v>
      </c>
      <c r="AT24" s="40">
        <v>821.05</v>
      </c>
      <c r="AU24" s="41">
        <v>-0.44</v>
      </c>
      <c r="AV24" s="29"/>
      <c r="AW24" s="42">
        <v>2.89</v>
      </c>
      <c r="AX24" s="42">
        <v>3.69</v>
      </c>
      <c r="AY24" s="22">
        <v>7.63</v>
      </c>
      <c r="AZ24" s="42">
        <v>0</v>
      </c>
      <c r="BA24" s="22">
        <v>0</v>
      </c>
      <c r="BB24" s="29"/>
      <c r="BC24" s="43">
        <v>86.85</v>
      </c>
      <c r="BD24" s="39">
        <v>4.01</v>
      </c>
      <c r="BE24" s="43">
        <v>78.5</v>
      </c>
      <c r="BF24" s="39">
        <v>3.97</v>
      </c>
      <c r="BG24" s="43">
        <v>52</v>
      </c>
      <c r="BH24" s="39">
        <v>1.96</v>
      </c>
      <c r="BI24" s="43">
        <v>8.1999999999999993</v>
      </c>
      <c r="BJ24" s="39">
        <v>2.5</v>
      </c>
      <c r="BK24" s="29"/>
    </row>
    <row r="25" spans="1:63" x14ac:dyDescent="0.35">
      <c r="A25">
        <v>2</v>
      </c>
      <c r="B25" t="s">
        <v>77</v>
      </c>
      <c r="C25" t="s">
        <v>78</v>
      </c>
      <c r="D25" s="21">
        <v>9.98E-2</v>
      </c>
      <c r="E25" s="22">
        <v>7.03</v>
      </c>
      <c r="F25" s="21">
        <v>0.22600000000000001</v>
      </c>
      <c r="G25" s="22">
        <v>4.37</v>
      </c>
      <c r="H25" s="21">
        <v>0.18190000000000001</v>
      </c>
      <c r="I25" s="22">
        <v>4.4000000000000004</v>
      </c>
      <c r="J25" s="23">
        <v>0.40790000000000004</v>
      </c>
      <c r="K25" s="22">
        <v>4.3899999999999997</v>
      </c>
      <c r="L25" s="23">
        <v>498.69</v>
      </c>
      <c r="M25" s="29"/>
      <c r="N25" s="38">
        <v>263.5</v>
      </c>
      <c r="O25" s="39">
        <v>1.97</v>
      </c>
      <c r="P25" s="38">
        <v>343.5</v>
      </c>
      <c r="Q25" s="39">
        <v>1.99</v>
      </c>
      <c r="R25" s="29"/>
      <c r="S25" s="23">
        <v>132.49</v>
      </c>
      <c r="T25" s="22">
        <v>1.94</v>
      </c>
      <c r="U25" s="23">
        <v>191.57</v>
      </c>
      <c r="V25" s="22">
        <v>1.92</v>
      </c>
      <c r="W25" s="23">
        <v>167.16</v>
      </c>
      <c r="X25" s="22">
        <v>1.93</v>
      </c>
      <c r="Y25" s="23">
        <v>275.16000000000003</v>
      </c>
      <c r="Z25" s="22">
        <v>1.91</v>
      </c>
      <c r="AA25" s="23">
        <v>473.16</v>
      </c>
      <c r="AB25" s="22">
        <v>1.92</v>
      </c>
      <c r="AC25" s="23">
        <v>581.16</v>
      </c>
      <c r="AD25" s="22">
        <v>1.91</v>
      </c>
      <c r="AE25" s="23">
        <v>689.16</v>
      </c>
      <c r="AF25" s="22">
        <v>1.91</v>
      </c>
      <c r="AG25" s="23">
        <v>2417.16</v>
      </c>
      <c r="AH25" s="22">
        <v>1.89</v>
      </c>
      <c r="AI25" s="23">
        <v>2849.16</v>
      </c>
      <c r="AJ25" s="22">
        <v>1.89</v>
      </c>
      <c r="AK25" s="23">
        <v>6629.6</v>
      </c>
      <c r="AL25" s="22">
        <v>1.9</v>
      </c>
      <c r="AM25" s="23">
        <v>32549.16</v>
      </c>
      <c r="AN25" s="22">
        <v>1.89</v>
      </c>
      <c r="AO25" s="29"/>
      <c r="AP25" s="40">
        <v>0</v>
      </c>
      <c r="AQ25" s="41">
        <v>0</v>
      </c>
      <c r="AR25" s="40">
        <v>894.68000000000006</v>
      </c>
      <c r="AS25" s="41">
        <v>4.72</v>
      </c>
      <c r="AT25" s="40">
        <v>1033.76</v>
      </c>
      <c r="AU25" s="41">
        <v>4.3499999999999996</v>
      </c>
      <c r="AV25" s="29"/>
      <c r="AW25" s="42">
        <v>1.97</v>
      </c>
      <c r="AX25" s="42">
        <v>1.97</v>
      </c>
      <c r="AY25" s="22">
        <v>2.0699999999999998</v>
      </c>
      <c r="AZ25" s="42">
        <v>0</v>
      </c>
      <c r="BA25" s="22">
        <v>0</v>
      </c>
      <c r="BB25" s="29"/>
      <c r="BC25" s="43">
        <v>86.85</v>
      </c>
      <c r="BD25" s="39">
        <v>3.58</v>
      </c>
      <c r="BE25" s="43">
        <v>78.5</v>
      </c>
      <c r="BF25" s="39">
        <v>3.56</v>
      </c>
      <c r="BG25" s="43">
        <v>51.1</v>
      </c>
      <c r="BH25" s="39">
        <v>-0.02</v>
      </c>
      <c r="BI25" s="43">
        <v>5.0999999999999996</v>
      </c>
      <c r="BJ25" s="39">
        <v>2</v>
      </c>
      <c r="BK25" s="29"/>
    </row>
    <row r="26" spans="1:63" x14ac:dyDescent="0.35">
      <c r="A26">
        <v>2</v>
      </c>
      <c r="B26" t="s">
        <v>79</v>
      </c>
      <c r="C26" t="s">
        <v>80</v>
      </c>
      <c r="D26" s="21">
        <v>0.107</v>
      </c>
      <c r="E26" s="22">
        <v>3.65</v>
      </c>
      <c r="F26" s="21">
        <v>0.35039999999999999</v>
      </c>
      <c r="G26" s="22">
        <v>-6.21</v>
      </c>
      <c r="H26" s="21">
        <v>0.28060000000000002</v>
      </c>
      <c r="I26" s="22">
        <v>-6.22</v>
      </c>
      <c r="J26" s="23">
        <v>0.63100000000000001</v>
      </c>
      <c r="K26" s="22">
        <v>-6.22</v>
      </c>
      <c r="L26" s="23">
        <v>381.65</v>
      </c>
      <c r="M26" s="29"/>
      <c r="N26" s="38">
        <v>253.5</v>
      </c>
      <c r="O26" s="39">
        <v>1</v>
      </c>
      <c r="P26" s="38">
        <v>298</v>
      </c>
      <c r="Q26" s="39">
        <v>1.02</v>
      </c>
      <c r="R26" s="29"/>
      <c r="S26" s="23">
        <v>321</v>
      </c>
      <c r="T26" s="22">
        <v>8.4499999999999993</v>
      </c>
      <c r="U26" s="23">
        <v>321</v>
      </c>
      <c r="V26" s="22">
        <v>8.4499999999999993</v>
      </c>
      <c r="W26" s="23">
        <v>321</v>
      </c>
      <c r="X26" s="22">
        <v>8.4499999999999993</v>
      </c>
      <c r="Y26" s="23">
        <v>321</v>
      </c>
      <c r="Z26" s="22">
        <v>8.4499999999999993</v>
      </c>
      <c r="AA26" s="23">
        <v>321</v>
      </c>
      <c r="AB26" s="22">
        <v>8.4499999999999993</v>
      </c>
      <c r="AC26" s="23">
        <v>321</v>
      </c>
      <c r="AD26" s="22">
        <v>8.4499999999999993</v>
      </c>
      <c r="AE26" s="23">
        <v>321</v>
      </c>
      <c r="AF26" s="22">
        <v>8.4499999999999993</v>
      </c>
      <c r="AG26" s="23">
        <v>321</v>
      </c>
      <c r="AH26" s="22">
        <v>8.4499999999999993</v>
      </c>
      <c r="AI26" s="23">
        <v>321</v>
      </c>
      <c r="AJ26" s="22">
        <v>8.4499999999999993</v>
      </c>
      <c r="AK26" s="23">
        <v>321</v>
      </c>
      <c r="AL26" s="22">
        <v>8.4499999999999993</v>
      </c>
      <c r="AM26" s="23">
        <v>321</v>
      </c>
      <c r="AN26" s="22">
        <v>8.4499999999999993</v>
      </c>
      <c r="AO26" s="29"/>
      <c r="AP26" s="40">
        <v>0</v>
      </c>
      <c r="AQ26" s="41">
        <v>0</v>
      </c>
      <c r="AR26" s="40">
        <v>956.15</v>
      </c>
      <c r="AS26" s="41">
        <v>4.47</v>
      </c>
      <c r="AT26" s="40">
        <v>1000.65</v>
      </c>
      <c r="AU26" s="41">
        <v>4.32</v>
      </c>
      <c r="AV26" s="29"/>
      <c r="AW26" s="42">
        <v>1.5</v>
      </c>
      <c r="AX26" s="42">
        <v>1.5</v>
      </c>
      <c r="AY26" s="22">
        <v>-6.25</v>
      </c>
      <c r="AZ26" s="42">
        <v>79</v>
      </c>
      <c r="BA26" s="22">
        <v>2.6</v>
      </c>
      <c r="BB26" s="29"/>
      <c r="BC26" s="43">
        <v>86</v>
      </c>
      <c r="BD26" s="39">
        <v>3.61</v>
      </c>
      <c r="BE26" s="43">
        <v>78</v>
      </c>
      <c r="BF26" s="39">
        <v>4</v>
      </c>
      <c r="BG26" s="43">
        <v>52</v>
      </c>
      <c r="BH26" s="39">
        <v>8</v>
      </c>
      <c r="BI26" s="43">
        <v>7.8</v>
      </c>
      <c r="BJ26" s="39">
        <v>4</v>
      </c>
      <c r="BK26" s="29"/>
    </row>
    <row r="27" spans="1:63" x14ac:dyDescent="0.35">
      <c r="A27">
        <v>2</v>
      </c>
      <c r="B27" t="s">
        <v>81</v>
      </c>
      <c r="C27" t="s">
        <v>82</v>
      </c>
      <c r="D27" s="21">
        <v>0.10680000000000001</v>
      </c>
      <c r="E27" s="22">
        <v>2.73</v>
      </c>
      <c r="F27" s="21">
        <v>0.32819999999999999</v>
      </c>
      <c r="G27" s="22">
        <v>3.86</v>
      </c>
      <c r="H27" s="21">
        <v>0.2626</v>
      </c>
      <c r="I27" s="22">
        <v>3.89</v>
      </c>
      <c r="J27" s="23">
        <v>0.59079999999999999</v>
      </c>
      <c r="K27" s="22">
        <v>3.88</v>
      </c>
      <c r="L27" s="23">
        <v>399.62</v>
      </c>
      <c r="M27" s="29"/>
      <c r="N27" s="38">
        <v>244.44</v>
      </c>
      <c r="O27" s="39">
        <v>2</v>
      </c>
      <c r="P27" s="38">
        <v>292.68</v>
      </c>
      <c r="Q27" s="39">
        <v>2.0099999999999998</v>
      </c>
      <c r="R27" s="29"/>
      <c r="S27" s="23">
        <v>211.24</v>
      </c>
      <c r="T27" s="22">
        <v>3.84</v>
      </c>
      <c r="U27" s="23">
        <v>211.24</v>
      </c>
      <c r="V27" s="22">
        <v>3.84</v>
      </c>
      <c r="W27" s="23">
        <v>309.27999999999997</v>
      </c>
      <c r="X27" s="22">
        <v>3.54</v>
      </c>
      <c r="Y27" s="23">
        <v>309.27999999999997</v>
      </c>
      <c r="Z27" s="22">
        <v>3.54</v>
      </c>
      <c r="AA27" s="23">
        <v>309.27999999999997</v>
      </c>
      <c r="AB27" s="22">
        <v>3.54</v>
      </c>
      <c r="AC27" s="23">
        <v>309.27999999999997</v>
      </c>
      <c r="AD27" s="22">
        <v>3.54</v>
      </c>
      <c r="AE27" s="23">
        <v>309.27999999999997</v>
      </c>
      <c r="AF27" s="22">
        <v>3.54</v>
      </c>
      <c r="AG27" s="23">
        <v>309.27999999999997</v>
      </c>
      <c r="AH27" s="22">
        <v>3.54</v>
      </c>
      <c r="AI27" s="23">
        <v>309.27999999999997</v>
      </c>
      <c r="AJ27" s="22">
        <v>3.54</v>
      </c>
      <c r="AK27" s="23">
        <v>309.27999999999997</v>
      </c>
      <c r="AL27" s="22">
        <v>3.54</v>
      </c>
      <c r="AM27" s="23">
        <v>309.27999999999997</v>
      </c>
      <c r="AN27" s="22">
        <v>3.54</v>
      </c>
      <c r="AO27" s="29"/>
      <c r="AP27" s="40">
        <v>0</v>
      </c>
      <c r="AQ27" s="41">
        <v>0</v>
      </c>
      <c r="AR27" s="40">
        <v>855.3</v>
      </c>
      <c r="AS27" s="41">
        <v>2.79</v>
      </c>
      <c r="AT27" s="40">
        <v>903.54</v>
      </c>
      <c r="AU27" s="41">
        <v>2.75</v>
      </c>
      <c r="AV27" s="29"/>
      <c r="AW27" s="42">
        <v>2</v>
      </c>
      <c r="AX27" s="42">
        <v>2</v>
      </c>
      <c r="AY27" s="22">
        <v>60</v>
      </c>
      <c r="AZ27" s="42">
        <v>0</v>
      </c>
      <c r="BA27" s="22">
        <v>0</v>
      </c>
      <c r="BB27" s="29"/>
      <c r="BC27" s="43">
        <v>86.85</v>
      </c>
      <c r="BD27" s="39">
        <v>3.58</v>
      </c>
      <c r="BE27" s="43">
        <v>78.5</v>
      </c>
      <c r="BF27" s="39">
        <v>3.56</v>
      </c>
      <c r="BG27" s="43">
        <v>52.1</v>
      </c>
      <c r="BH27" s="39">
        <v>1.96</v>
      </c>
      <c r="BI27" s="43">
        <v>12.7</v>
      </c>
      <c r="BJ27" s="39">
        <v>4.0999999999999996</v>
      </c>
      <c r="BK27" s="29"/>
    </row>
    <row r="28" spans="1:63" x14ac:dyDescent="0.35">
      <c r="A28">
        <v>2</v>
      </c>
      <c r="B28" t="s">
        <v>83</v>
      </c>
      <c r="C28" t="s">
        <v>84</v>
      </c>
      <c r="D28" s="21">
        <v>8.7999999999999995E-2</v>
      </c>
      <c r="E28" s="22">
        <v>4.0999999999999996</v>
      </c>
      <c r="F28" s="21">
        <v>0.41699999999999998</v>
      </c>
      <c r="G28" s="22">
        <v>13.61</v>
      </c>
      <c r="H28" s="21">
        <v>0.32800000000000001</v>
      </c>
      <c r="I28" s="22">
        <v>13.6</v>
      </c>
      <c r="J28" s="23">
        <v>0.745</v>
      </c>
      <c r="K28" s="22">
        <v>13.61</v>
      </c>
      <c r="L28" s="23">
        <v>449.8</v>
      </c>
      <c r="M28" s="29"/>
      <c r="N28" s="38">
        <v>254.33</v>
      </c>
      <c r="O28" s="39">
        <v>5</v>
      </c>
      <c r="P28" s="38">
        <v>254.33</v>
      </c>
      <c r="Q28" s="39">
        <v>5</v>
      </c>
      <c r="R28" s="29"/>
      <c r="S28" s="23">
        <v>196.65</v>
      </c>
      <c r="T28" s="22">
        <v>3.23</v>
      </c>
      <c r="U28" s="23">
        <v>196.65</v>
      </c>
      <c r="V28" s="22">
        <v>3.23</v>
      </c>
      <c r="W28" s="23">
        <v>196.65</v>
      </c>
      <c r="X28" s="22">
        <v>3.23</v>
      </c>
      <c r="Y28" s="23">
        <v>255.65</v>
      </c>
      <c r="Z28" s="22">
        <v>3.29</v>
      </c>
      <c r="AA28" s="23">
        <v>373.65</v>
      </c>
      <c r="AB28" s="22">
        <v>3.36</v>
      </c>
      <c r="AC28" s="23">
        <v>491.65</v>
      </c>
      <c r="AD28" s="22">
        <v>3.4</v>
      </c>
      <c r="AE28" s="23">
        <v>609.65</v>
      </c>
      <c r="AF28" s="22">
        <v>3.42</v>
      </c>
      <c r="AG28" s="23">
        <v>2497.65</v>
      </c>
      <c r="AH28" s="22">
        <v>3.49</v>
      </c>
      <c r="AI28" s="23">
        <v>2969.65</v>
      </c>
      <c r="AJ28" s="22">
        <v>3.49</v>
      </c>
      <c r="AK28" s="23">
        <v>7099.65</v>
      </c>
      <c r="AL28" s="22">
        <v>3.5</v>
      </c>
      <c r="AM28" s="23">
        <v>35419.65</v>
      </c>
      <c r="AN28" s="22">
        <v>3.51</v>
      </c>
      <c r="AO28" s="29"/>
      <c r="AP28" s="40">
        <v>0</v>
      </c>
      <c r="AQ28" s="41">
        <v>0</v>
      </c>
      <c r="AR28" s="40">
        <v>900.78</v>
      </c>
      <c r="AS28" s="41">
        <v>4.16</v>
      </c>
      <c r="AT28" s="40">
        <v>900.78</v>
      </c>
      <c r="AU28" s="41">
        <v>4.16</v>
      </c>
      <c r="AV28" s="29"/>
      <c r="AW28" s="42">
        <v>2.16</v>
      </c>
      <c r="AX28" s="42">
        <v>2.16</v>
      </c>
      <c r="AY28" s="22">
        <v>2.86</v>
      </c>
      <c r="AZ28" s="42">
        <v>0</v>
      </c>
      <c r="BA28" s="22">
        <v>0</v>
      </c>
      <c r="BB28" s="29"/>
      <c r="BC28" s="43">
        <v>86.85</v>
      </c>
      <c r="BD28" s="39">
        <v>3.55</v>
      </c>
      <c r="BE28" s="43">
        <v>78.5</v>
      </c>
      <c r="BF28" s="39">
        <v>3.56</v>
      </c>
      <c r="BG28" s="43">
        <v>45.36</v>
      </c>
      <c r="BH28" s="39">
        <v>5.07</v>
      </c>
      <c r="BI28" s="43">
        <v>4.72</v>
      </c>
      <c r="BJ28" s="39">
        <v>3.51</v>
      </c>
      <c r="BK28" s="29"/>
    </row>
    <row r="29" spans="1:63" x14ac:dyDescent="0.35">
      <c r="A29">
        <v>2</v>
      </c>
      <c r="B29" t="s">
        <v>85</v>
      </c>
      <c r="C29" t="s">
        <v>86</v>
      </c>
      <c r="D29" s="21">
        <v>0.1424</v>
      </c>
      <c r="E29" s="22">
        <v>2.81</v>
      </c>
      <c r="F29" s="21">
        <v>0.28039999999999998</v>
      </c>
      <c r="G29" s="22">
        <v>1.26</v>
      </c>
      <c r="H29" s="21">
        <v>0.24110000000000001</v>
      </c>
      <c r="I29" s="22">
        <v>0.68</v>
      </c>
      <c r="J29" s="23">
        <v>0.52149999999999996</v>
      </c>
      <c r="K29" s="22">
        <v>0.99</v>
      </c>
      <c r="L29" s="23">
        <v>516.29999999999995</v>
      </c>
      <c r="M29" s="29"/>
      <c r="N29" s="38">
        <v>211.8</v>
      </c>
      <c r="O29" s="39">
        <v>7.29</v>
      </c>
      <c r="P29" s="38">
        <v>302.39999999999998</v>
      </c>
      <c r="Q29" s="39">
        <v>7.23</v>
      </c>
      <c r="R29" s="29"/>
      <c r="S29" s="23">
        <v>151.80000000000001</v>
      </c>
      <c r="T29" s="22">
        <v>4.55</v>
      </c>
      <c r="U29" s="23">
        <v>169.2</v>
      </c>
      <c r="V29" s="22">
        <v>4.83</v>
      </c>
      <c r="W29" s="23">
        <v>199.8</v>
      </c>
      <c r="X29" s="22">
        <v>4.72</v>
      </c>
      <c r="Y29" s="23">
        <v>199.8</v>
      </c>
      <c r="Z29" s="22">
        <v>4.72</v>
      </c>
      <c r="AA29" s="23">
        <v>199.8</v>
      </c>
      <c r="AB29" s="22">
        <v>4.72</v>
      </c>
      <c r="AC29" s="23">
        <v>199.8</v>
      </c>
      <c r="AD29" s="22">
        <v>4.72</v>
      </c>
      <c r="AE29" s="23">
        <v>199.8</v>
      </c>
      <c r="AF29" s="22">
        <v>4.72</v>
      </c>
      <c r="AG29" s="23">
        <v>199.8</v>
      </c>
      <c r="AH29" s="22">
        <v>4.72</v>
      </c>
      <c r="AI29" s="23">
        <v>199.8</v>
      </c>
      <c r="AJ29" s="22">
        <v>4.72</v>
      </c>
      <c r="AK29" s="23">
        <v>199.8</v>
      </c>
      <c r="AL29" s="22">
        <v>4.72</v>
      </c>
      <c r="AM29" s="23">
        <v>199.8</v>
      </c>
      <c r="AN29" s="22">
        <v>4.72</v>
      </c>
      <c r="AO29" s="29"/>
      <c r="AP29" s="40">
        <v>0</v>
      </c>
      <c r="AQ29" s="41">
        <v>0</v>
      </c>
      <c r="AR29" s="40">
        <v>879.89999999999986</v>
      </c>
      <c r="AS29" s="41">
        <v>4.16</v>
      </c>
      <c r="AT29" s="40">
        <v>987.89999999999986</v>
      </c>
      <c r="AU29" s="41">
        <v>4.4800000000000004</v>
      </c>
      <c r="AV29" s="29"/>
      <c r="AW29" s="42">
        <v>1.5</v>
      </c>
      <c r="AX29" s="42">
        <v>1.5</v>
      </c>
      <c r="AY29" s="22">
        <v>0</v>
      </c>
      <c r="AZ29" s="42">
        <v>0</v>
      </c>
      <c r="BA29" s="22">
        <v>0</v>
      </c>
      <c r="BB29" s="29"/>
      <c r="BC29" s="43">
        <v>86.85</v>
      </c>
      <c r="BD29" s="39">
        <v>3.58</v>
      </c>
      <c r="BE29" s="43">
        <v>78.5</v>
      </c>
      <c r="BF29" s="39">
        <v>3.56</v>
      </c>
      <c r="BG29" s="43">
        <v>52.1</v>
      </c>
      <c r="BH29" s="39">
        <v>1.96</v>
      </c>
      <c r="BI29" s="43">
        <v>17.100000000000001</v>
      </c>
      <c r="BJ29" s="39">
        <v>3.01</v>
      </c>
      <c r="BK29" s="29"/>
    </row>
    <row r="30" spans="1:63" x14ac:dyDescent="0.35">
      <c r="A30">
        <v>2</v>
      </c>
      <c r="B30" t="s">
        <v>87</v>
      </c>
      <c r="C30" t="s">
        <v>88</v>
      </c>
      <c r="D30" s="21">
        <v>6.4519999999999994E-2</v>
      </c>
      <c r="E30" s="22">
        <v>5.56</v>
      </c>
      <c r="F30" s="21">
        <v>0.21074999999999999</v>
      </c>
      <c r="G30" s="22">
        <v>2.1</v>
      </c>
      <c r="H30" s="21">
        <v>0.20574999999999999</v>
      </c>
      <c r="I30" s="22">
        <v>5.0999999999999996</v>
      </c>
      <c r="J30" s="23">
        <v>0.41649999999999998</v>
      </c>
      <c r="K30" s="22">
        <v>3.56</v>
      </c>
      <c r="L30" s="23">
        <v>352.67</v>
      </c>
      <c r="M30" s="29"/>
      <c r="N30" s="38">
        <v>280</v>
      </c>
      <c r="O30" s="39">
        <v>5.26</v>
      </c>
      <c r="P30" s="38">
        <v>374</v>
      </c>
      <c r="Q30" s="39">
        <v>5.35</v>
      </c>
      <c r="R30" s="29"/>
      <c r="S30" s="23">
        <v>127.34</v>
      </c>
      <c r="T30" s="22">
        <v>10</v>
      </c>
      <c r="U30" s="23">
        <v>191.01</v>
      </c>
      <c r="V30" s="22">
        <v>10</v>
      </c>
      <c r="W30" s="23">
        <v>127.34</v>
      </c>
      <c r="X30" s="22">
        <v>10</v>
      </c>
      <c r="Y30" s="23">
        <v>254.68</v>
      </c>
      <c r="Z30" s="22">
        <v>10</v>
      </c>
      <c r="AA30" s="23">
        <v>382.02</v>
      </c>
      <c r="AB30" s="22">
        <v>10</v>
      </c>
      <c r="AC30" s="23">
        <v>509.36</v>
      </c>
      <c r="AD30" s="22">
        <v>10</v>
      </c>
      <c r="AE30" s="23">
        <v>636.70000000000005</v>
      </c>
      <c r="AF30" s="22">
        <v>10</v>
      </c>
      <c r="AG30" s="23">
        <v>3820.2</v>
      </c>
      <c r="AH30" s="22">
        <v>10.5</v>
      </c>
      <c r="AI30" s="23">
        <v>3820.2</v>
      </c>
      <c r="AJ30" s="22">
        <v>10.5</v>
      </c>
      <c r="AK30" s="23">
        <v>7640.4</v>
      </c>
      <c r="AL30" s="22">
        <v>10.5</v>
      </c>
      <c r="AM30" s="23">
        <v>38202</v>
      </c>
      <c r="AN30" s="22">
        <v>10.5</v>
      </c>
      <c r="AO30" s="29"/>
      <c r="AP30" s="40">
        <v>0</v>
      </c>
      <c r="AQ30" s="41">
        <v>0</v>
      </c>
      <c r="AR30" s="40">
        <v>760.0100000000001</v>
      </c>
      <c r="AS30" s="41">
        <v>6.17</v>
      </c>
      <c r="AT30" s="40">
        <v>917.68000000000006</v>
      </c>
      <c r="AU30" s="41">
        <v>6.37</v>
      </c>
      <c r="AV30" s="29"/>
      <c r="AW30" s="42">
        <v>2.3199999999999998</v>
      </c>
      <c r="AX30" s="42">
        <v>2.3199999999999998</v>
      </c>
      <c r="AY30" s="22">
        <v>5.45</v>
      </c>
      <c r="AZ30" s="42">
        <v>91.31</v>
      </c>
      <c r="BA30" s="22">
        <v>5.31</v>
      </c>
      <c r="BB30" s="29"/>
      <c r="BC30" s="43">
        <v>86</v>
      </c>
      <c r="BD30" s="39">
        <v>3.61</v>
      </c>
      <c r="BE30" s="43">
        <v>78</v>
      </c>
      <c r="BF30" s="39">
        <v>4</v>
      </c>
      <c r="BG30" s="43">
        <v>52.1</v>
      </c>
      <c r="BH30" s="39">
        <v>1.96</v>
      </c>
      <c r="BI30" s="43">
        <v>0</v>
      </c>
      <c r="BJ30" s="39">
        <v>0</v>
      </c>
      <c r="BK30" s="29"/>
    </row>
    <row r="31" spans="1:63" x14ac:dyDescent="0.35">
      <c r="A31">
        <v>2</v>
      </c>
      <c r="B31" t="s">
        <v>89</v>
      </c>
      <c r="C31" t="s">
        <v>90</v>
      </c>
      <c r="D31" s="21">
        <v>0.1168</v>
      </c>
      <c r="E31" s="22">
        <v>4.4000000000000004</v>
      </c>
      <c r="F31" s="21">
        <v>0.246</v>
      </c>
      <c r="G31" s="22">
        <v>3.39</v>
      </c>
      <c r="H31" s="21">
        <v>0.16839999999999999</v>
      </c>
      <c r="I31" s="22">
        <v>0.56999999999999995</v>
      </c>
      <c r="J31" s="23">
        <v>0.41439999999999999</v>
      </c>
      <c r="K31" s="22">
        <v>2.23</v>
      </c>
      <c r="L31" s="23">
        <v>364.64</v>
      </c>
      <c r="M31" s="29"/>
      <c r="N31" s="38">
        <v>252.8</v>
      </c>
      <c r="O31" s="39">
        <v>0.96</v>
      </c>
      <c r="P31" s="38">
        <v>316</v>
      </c>
      <c r="Q31" s="39">
        <v>0.96</v>
      </c>
      <c r="R31" s="29"/>
      <c r="S31" s="23">
        <v>278</v>
      </c>
      <c r="T31" s="22">
        <v>5.62</v>
      </c>
      <c r="U31" s="23">
        <v>347.5</v>
      </c>
      <c r="V31" s="22">
        <v>5.62</v>
      </c>
      <c r="W31" s="23">
        <v>486.5</v>
      </c>
      <c r="X31" s="22">
        <v>5.62</v>
      </c>
      <c r="Y31" s="23">
        <v>486.5</v>
      </c>
      <c r="Z31" s="22">
        <v>5.62</v>
      </c>
      <c r="AA31" s="23">
        <v>486.5</v>
      </c>
      <c r="AB31" s="22">
        <v>5.62</v>
      </c>
      <c r="AC31" s="23">
        <v>486.5</v>
      </c>
      <c r="AD31" s="22">
        <v>5.62</v>
      </c>
      <c r="AE31" s="23">
        <v>486.5</v>
      </c>
      <c r="AF31" s="22">
        <v>5.62</v>
      </c>
      <c r="AG31" s="23">
        <v>486.5</v>
      </c>
      <c r="AH31" s="22">
        <v>5.62</v>
      </c>
      <c r="AI31" s="23">
        <v>486.5</v>
      </c>
      <c r="AJ31" s="22">
        <v>5.62</v>
      </c>
      <c r="AK31" s="23">
        <v>486.5</v>
      </c>
      <c r="AL31" s="22">
        <v>5.62</v>
      </c>
      <c r="AM31" s="23">
        <v>486.5</v>
      </c>
      <c r="AN31" s="22">
        <v>5.62</v>
      </c>
      <c r="AO31" s="29"/>
      <c r="AP31" s="40">
        <v>0</v>
      </c>
      <c r="AQ31" s="41">
        <v>0</v>
      </c>
      <c r="AR31" s="40">
        <v>895.44</v>
      </c>
      <c r="AS31" s="41">
        <v>3.77</v>
      </c>
      <c r="AT31" s="40">
        <v>1028.1399999999999</v>
      </c>
      <c r="AU31" s="41">
        <v>3.72</v>
      </c>
      <c r="AV31" s="29"/>
      <c r="AW31" s="42">
        <v>1</v>
      </c>
      <c r="AX31" s="42">
        <v>1</v>
      </c>
      <c r="AY31" s="22" t="s">
        <v>774</v>
      </c>
      <c r="AZ31" s="42">
        <v>0</v>
      </c>
      <c r="BA31" s="22">
        <v>0</v>
      </c>
      <c r="BB31" s="29"/>
      <c r="BC31" s="43">
        <v>86.85</v>
      </c>
      <c r="BD31" s="39">
        <v>3.58</v>
      </c>
      <c r="BE31" s="43">
        <v>78.5</v>
      </c>
      <c r="BF31" s="39">
        <v>3.56</v>
      </c>
      <c r="BG31" s="43">
        <v>52.1</v>
      </c>
      <c r="BH31" s="39">
        <v>1.96</v>
      </c>
      <c r="BI31" s="43">
        <v>9.3000000000000007</v>
      </c>
      <c r="BJ31" s="39">
        <v>0</v>
      </c>
      <c r="BK31" s="29"/>
    </row>
    <row r="32" spans="1:63" x14ac:dyDescent="0.35">
      <c r="A32">
        <v>2</v>
      </c>
      <c r="B32" t="s">
        <v>91</v>
      </c>
      <c r="C32" t="s">
        <v>92</v>
      </c>
      <c r="D32" s="21">
        <v>8.9700000000000002E-2</v>
      </c>
      <c r="E32" s="22">
        <v>2.44</v>
      </c>
      <c r="F32" s="21">
        <v>0.2258</v>
      </c>
      <c r="G32" s="22">
        <v>5.83</v>
      </c>
      <c r="H32" s="21">
        <v>0.22009999999999999</v>
      </c>
      <c r="I32" s="22">
        <v>5.85</v>
      </c>
      <c r="J32" s="23">
        <v>0.44589999999999996</v>
      </c>
      <c r="K32" s="22">
        <v>5.84</v>
      </c>
      <c r="L32" s="23">
        <v>338.35</v>
      </c>
      <c r="M32" s="29"/>
      <c r="N32" s="38">
        <v>203</v>
      </c>
      <c r="O32" s="39">
        <v>2.0099999999999998</v>
      </c>
      <c r="P32" s="38">
        <v>305</v>
      </c>
      <c r="Q32" s="39">
        <v>2.0099999999999998</v>
      </c>
      <c r="R32" s="29"/>
      <c r="S32" s="23">
        <v>200.09</v>
      </c>
      <c r="T32" s="22">
        <v>4.7300000000000004</v>
      </c>
      <c r="U32" s="23">
        <v>200.09</v>
      </c>
      <c r="V32" s="22">
        <v>4.7300000000000004</v>
      </c>
      <c r="W32" s="23">
        <v>200.09</v>
      </c>
      <c r="X32" s="22">
        <v>4.7300000000000004</v>
      </c>
      <c r="Y32" s="23">
        <v>200.09</v>
      </c>
      <c r="Z32" s="22">
        <v>4.7300000000000004</v>
      </c>
      <c r="AA32" s="23">
        <v>200.09</v>
      </c>
      <c r="AB32" s="22">
        <v>4.7300000000000004</v>
      </c>
      <c r="AC32" s="23">
        <v>200.09</v>
      </c>
      <c r="AD32" s="22">
        <v>4.7300000000000004</v>
      </c>
      <c r="AE32" s="23">
        <v>200.09</v>
      </c>
      <c r="AF32" s="22">
        <v>4.7300000000000004</v>
      </c>
      <c r="AG32" s="23">
        <v>200.09</v>
      </c>
      <c r="AH32" s="22">
        <v>4.7300000000000004</v>
      </c>
      <c r="AI32" s="23">
        <v>200.09</v>
      </c>
      <c r="AJ32" s="22">
        <v>4.7300000000000004</v>
      </c>
      <c r="AK32" s="23">
        <v>200.09</v>
      </c>
      <c r="AL32" s="22">
        <v>4.7300000000000004</v>
      </c>
      <c r="AM32" s="23">
        <v>200.09</v>
      </c>
      <c r="AN32" s="22">
        <v>4.7300000000000004</v>
      </c>
      <c r="AO32" s="29"/>
      <c r="AP32" s="40">
        <v>0</v>
      </c>
      <c r="AQ32" s="41">
        <v>0</v>
      </c>
      <c r="AR32" s="40">
        <v>741.44</v>
      </c>
      <c r="AS32" s="41">
        <v>2.93</v>
      </c>
      <c r="AT32" s="40">
        <v>843.44</v>
      </c>
      <c r="AU32" s="41">
        <v>2.81</v>
      </c>
      <c r="AV32" s="29"/>
      <c r="AW32" s="42">
        <v>2.31</v>
      </c>
      <c r="AX32" s="42">
        <v>5.9</v>
      </c>
      <c r="AY32" s="22">
        <v>7.63</v>
      </c>
      <c r="AZ32" s="42">
        <v>0</v>
      </c>
      <c r="BA32" s="22">
        <v>0</v>
      </c>
      <c r="BB32" s="29"/>
      <c r="BC32" s="43">
        <v>86.85</v>
      </c>
      <c r="BD32" s="39">
        <v>3.58</v>
      </c>
      <c r="BE32" s="43">
        <v>78.5</v>
      </c>
      <c r="BF32" s="39">
        <v>3.56</v>
      </c>
      <c r="BG32" s="43">
        <v>52.1</v>
      </c>
      <c r="BH32" s="39">
        <v>1.96</v>
      </c>
      <c r="BI32" s="43">
        <v>9.15</v>
      </c>
      <c r="BJ32" s="39">
        <v>2.81</v>
      </c>
      <c r="BK32" s="29"/>
    </row>
    <row r="33" spans="1:63" x14ac:dyDescent="0.35">
      <c r="A33">
        <v>3</v>
      </c>
      <c r="B33" t="s">
        <v>93</v>
      </c>
      <c r="C33" t="s">
        <v>94</v>
      </c>
      <c r="D33" s="21">
        <v>9.2700000000000005E-2</v>
      </c>
      <c r="E33" s="22">
        <v>5.85</v>
      </c>
      <c r="F33" s="21">
        <v>0.21679999999999999</v>
      </c>
      <c r="G33" s="22">
        <v>0.76</v>
      </c>
      <c r="H33" s="21">
        <v>0.1021</v>
      </c>
      <c r="I33" s="22">
        <v>5.04</v>
      </c>
      <c r="J33" s="23">
        <v>0.31889999999999996</v>
      </c>
      <c r="K33" s="22">
        <v>2.09</v>
      </c>
      <c r="L33" s="23">
        <v>391.1</v>
      </c>
      <c r="M33" s="29"/>
      <c r="N33" s="38">
        <v>198.75</v>
      </c>
      <c r="O33" s="39">
        <v>0</v>
      </c>
      <c r="P33" s="38">
        <v>265</v>
      </c>
      <c r="Q33" s="39">
        <v>0</v>
      </c>
      <c r="R33" s="29"/>
      <c r="S33" s="23">
        <v>196</v>
      </c>
      <c r="T33" s="22">
        <v>18.79</v>
      </c>
      <c r="U33" s="23">
        <v>196</v>
      </c>
      <c r="V33" s="22">
        <v>18.79</v>
      </c>
      <c r="W33" s="23" t="s">
        <v>773</v>
      </c>
      <c r="X33" s="22" t="s">
        <v>773</v>
      </c>
      <c r="Y33" s="23" t="s">
        <v>773</v>
      </c>
      <c r="Z33" s="22" t="s">
        <v>773</v>
      </c>
      <c r="AA33" s="23" t="s">
        <v>773</v>
      </c>
      <c r="AB33" s="22" t="s">
        <v>773</v>
      </c>
      <c r="AC33" s="23" t="s">
        <v>773</v>
      </c>
      <c r="AD33" s="22" t="s">
        <v>773</v>
      </c>
      <c r="AE33" s="23" t="s">
        <v>773</v>
      </c>
      <c r="AF33" s="22" t="s">
        <v>773</v>
      </c>
      <c r="AG33" s="23" t="s">
        <v>773</v>
      </c>
      <c r="AH33" s="22" t="s">
        <v>773</v>
      </c>
      <c r="AI33" s="23" t="s">
        <v>773</v>
      </c>
      <c r="AJ33" s="22" t="s">
        <v>773</v>
      </c>
      <c r="AK33" s="23" t="s">
        <v>773</v>
      </c>
      <c r="AL33" s="22" t="s">
        <v>773</v>
      </c>
      <c r="AM33" s="23" t="s">
        <v>773</v>
      </c>
      <c r="AN33" s="22" t="s">
        <v>773</v>
      </c>
      <c r="AO33" s="29"/>
      <c r="AP33" s="40">
        <v>0</v>
      </c>
      <c r="AQ33" s="41">
        <v>0</v>
      </c>
      <c r="AR33" s="40">
        <v>785.85</v>
      </c>
      <c r="AS33" s="41">
        <v>7.18</v>
      </c>
      <c r="AT33" s="40">
        <v>852.1</v>
      </c>
      <c r="AU33" s="41">
        <v>6.58</v>
      </c>
      <c r="AV33" s="29"/>
      <c r="AW33" s="42">
        <v>1.3</v>
      </c>
      <c r="AX33" s="42">
        <v>1.3</v>
      </c>
      <c r="AY33" s="22">
        <v>4</v>
      </c>
      <c r="AZ33" s="42">
        <v>0</v>
      </c>
      <c r="BA33" s="22">
        <v>0</v>
      </c>
      <c r="BB33" s="29"/>
      <c r="BC33" s="43">
        <v>86.85</v>
      </c>
      <c r="BD33" s="39">
        <v>3.58</v>
      </c>
      <c r="BE33" s="43">
        <v>78.5</v>
      </c>
      <c r="BF33" s="39">
        <v>3.56</v>
      </c>
      <c r="BG33" s="43">
        <v>52.1</v>
      </c>
      <c r="BH33" s="39">
        <v>1.96</v>
      </c>
      <c r="BI33" s="43">
        <v>9.1999999999999993</v>
      </c>
      <c r="BJ33" s="39">
        <v>2.2200000000000002</v>
      </c>
      <c r="BK33" s="29"/>
    </row>
    <row r="34" spans="1:63" x14ac:dyDescent="0.35">
      <c r="A34">
        <v>3</v>
      </c>
      <c r="B34" t="s">
        <v>95</v>
      </c>
      <c r="C34" t="s">
        <v>96</v>
      </c>
      <c r="D34" s="21">
        <v>0.14050000000000001</v>
      </c>
      <c r="E34" s="22">
        <v>0.76</v>
      </c>
      <c r="F34" s="21">
        <v>0.47820000000000001</v>
      </c>
      <c r="G34" s="22">
        <v>5.42</v>
      </c>
      <c r="H34" s="21">
        <v>0.3871</v>
      </c>
      <c r="I34" s="22">
        <v>5.34</v>
      </c>
      <c r="J34" s="23">
        <v>0.86529999999999996</v>
      </c>
      <c r="K34" s="22">
        <v>5.38</v>
      </c>
      <c r="L34" s="23">
        <v>498.81</v>
      </c>
      <c r="M34" s="29"/>
      <c r="N34" s="38">
        <v>209.17</v>
      </c>
      <c r="O34" s="39">
        <v>8.52</v>
      </c>
      <c r="P34" s="38">
        <v>282.39999999999998</v>
      </c>
      <c r="Q34" s="39">
        <v>5.78</v>
      </c>
      <c r="R34" s="29"/>
      <c r="S34" s="23">
        <v>177.37</v>
      </c>
      <c r="T34" s="22">
        <v>-1.1200000000000001</v>
      </c>
      <c r="U34" s="23">
        <v>177.37</v>
      </c>
      <c r="V34" s="22">
        <v>-1.1200000000000001</v>
      </c>
      <c r="W34" s="23">
        <v>177.37</v>
      </c>
      <c r="X34" s="22">
        <v>-1.1200000000000001</v>
      </c>
      <c r="Y34" s="23">
        <v>177.37</v>
      </c>
      <c r="Z34" s="22">
        <v>-1.1200000000000001</v>
      </c>
      <c r="AA34" s="23">
        <v>177.37</v>
      </c>
      <c r="AB34" s="22">
        <v>-1.1200000000000001</v>
      </c>
      <c r="AC34" s="23">
        <v>177.37</v>
      </c>
      <c r="AD34" s="22">
        <v>-1.1200000000000001</v>
      </c>
      <c r="AE34" s="23">
        <v>177.37</v>
      </c>
      <c r="AF34" s="22">
        <v>-1.1200000000000001</v>
      </c>
      <c r="AG34" s="23">
        <v>1713.37</v>
      </c>
      <c r="AH34" s="22">
        <v>-4.57</v>
      </c>
      <c r="AI34" s="23">
        <v>2097.37</v>
      </c>
      <c r="AJ34" s="22">
        <v>-4.6399999999999997</v>
      </c>
      <c r="AK34" s="23">
        <v>5457.37</v>
      </c>
      <c r="AL34" s="22">
        <v>-4.83</v>
      </c>
      <c r="AM34" s="23">
        <v>28097.37</v>
      </c>
      <c r="AN34" s="22">
        <v>-4.99</v>
      </c>
      <c r="AO34" s="29"/>
      <c r="AP34" s="40">
        <v>0</v>
      </c>
      <c r="AQ34" s="41">
        <v>0</v>
      </c>
      <c r="AR34" s="40">
        <v>885.35</v>
      </c>
      <c r="AS34" s="41">
        <v>2.1</v>
      </c>
      <c r="AT34" s="40">
        <v>958.58</v>
      </c>
      <c r="AU34" s="41">
        <v>1.83</v>
      </c>
      <c r="AV34" s="29"/>
      <c r="AW34" s="42">
        <v>1.55</v>
      </c>
      <c r="AX34" s="42">
        <v>1.55</v>
      </c>
      <c r="AY34" s="22">
        <v>3.33</v>
      </c>
      <c r="AZ34" s="42">
        <v>0</v>
      </c>
      <c r="BA34" s="22">
        <v>0</v>
      </c>
      <c r="BB34" s="29"/>
      <c r="BC34" s="43">
        <v>86.85</v>
      </c>
      <c r="BD34" s="39">
        <v>3.55</v>
      </c>
      <c r="BE34" s="43">
        <v>78.5</v>
      </c>
      <c r="BF34" s="39">
        <v>3.56</v>
      </c>
      <c r="BG34" s="43">
        <v>52.1</v>
      </c>
      <c r="BH34" s="39">
        <v>1.94</v>
      </c>
      <c r="BI34" s="43">
        <v>21.23</v>
      </c>
      <c r="BJ34" s="39">
        <v>3.21</v>
      </c>
      <c r="BK34" s="29"/>
    </row>
    <row r="35" spans="1:63" x14ac:dyDescent="0.35">
      <c r="A35">
        <v>3</v>
      </c>
      <c r="B35" t="s">
        <v>97</v>
      </c>
      <c r="C35" t="s">
        <v>98</v>
      </c>
      <c r="D35" s="21">
        <v>0.15329999999999999</v>
      </c>
      <c r="E35" s="22">
        <v>2.06</v>
      </c>
      <c r="F35" s="21">
        <v>0.15329999999999999</v>
      </c>
      <c r="G35" s="22">
        <v>-3.46</v>
      </c>
      <c r="H35" s="21">
        <v>0.1249</v>
      </c>
      <c r="I35" s="22">
        <v>-3.82</v>
      </c>
      <c r="J35" s="23">
        <v>0.2782</v>
      </c>
      <c r="K35" s="22">
        <v>-3.62</v>
      </c>
      <c r="L35" s="23">
        <v>555.69000000000005</v>
      </c>
      <c r="M35" s="29"/>
      <c r="N35" s="38">
        <v>205.19</v>
      </c>
      <c r="O35" s="39">
        <v>6.52</v>
      </c>
      <c r="P35" s="38">
        <v>240.63</v>
      </c>
      <c r="Q35" s="39">
        <v>5.51</v>
      </c>
      <c r="R35" s="29"/>
      <c r="S35" s="23">
        <v>254.65</v>
      </c>
      <c r="T35" s="22">
        <v>-3.99</v>
      </c>
      <c r="U35" s="23">
        <v>254.65</v>
      </c>
      <c r="V35" s="22">
        <v>-3.99</v>
      </c>
      <c r="W35" s="23" t="s">
        <v>773</v>
      </c>
      <c r="X35" s="22" t="s">
        <v>773</v>
      </c>
      <c r="Y35" s="23" t="s">
        <v>773</v>
      </c>
      <c r="Z35" s="22" t="s">
        <v>773</v>
      </c>
      <c r="AA35" s="23" t="s">
        <v>773</v>
      </c>
      <c r="AB35" s="22" t="s">
        <v>773</v>
      </c>
      <c r="AC35" s="23" t="s">
        <v>773</v>
      </c>
      <c r="AD35" s="22" t="s">
        <v>773</v>
      </c>
      <c r="AE35" s="23" t="s">
        <v>773</v>
      </c>
      <c r="AF35" s="22" t="s">
        <v>773</v>
      </c>
      <c r="AG35" s="23" t="s">
        <v>773</v>
      </c>
      <c r="AH35" s="22" t="s">
        <v>773</v>
      </c>
      <c r="AI35" s="23" t="s">
        <v>773</v>
      </c>
      <c r="AJ35" s="22" t="s">
        <v>773</v>
      </c>
      <c r="AK35" s="23" t="s">
        <v>773</v>
      </c>
      <c r="AL35" s="22" t="s">
        <v>773</v>
      </c>
      <c r="AM35" s="23" t="s">
        <v>773</v>
      </c>
      <c r="AN35" s="22" t="s">
        <v>773</v>
      </c>
      <c r="AO35" s="29"/>
      <c r="AP35" s="40">
        <v>0</v>
      </c>
      <c r="AQ35" s="41">
        <v>0</v>
      </c>
      <c r="AR35" s="40">
        <v>1015.5300000000001</v>
      </c>
      <c r="AS35" s="41">
        <v>1.32</v>
      </c>
      <c r="AT35" s="40">
        <v>1050.97</v>
      </c>
      <c r="AU35" s="41">
        <v>1.27</v>
      </c>
      <c r="AV35" s="29"/>
      <c r="AW35" s="42">
        <v>1.3</v>
      </c>
      <c r="AX35" s="42">
        <v>1.75</v>
      </c>
      <c r="AY35" s="22">
        <v>0</v>
      </c>
      <c r="AZ35" s="42">
        <v>0</v>
      </c>
      <c r="BA35" s="22">
        <v>0</v>
      </c>
      <c r="BB35" s="29"/>
      <c r="BC35" s="43">
        <v>86.85</v>
      </c>
      <c r="BD35" s="39">
        <v>3.58</v>
      </c>
      <c r="BE35" s="43">
        <v>78.5</v>
      </c>
      <c r="BF35" s="39">
        <v>3.97</v>
      </c>
      <c r="BG35" s="43">
        <v>52.1</v>
      </c>
      <c r="BH35" s="39">
        <v>1.96</v>
      </c>
      <c r="BI35" s="43">
        <v>10.3</v>
      </c>
      <c r="BJ35" s="39">
        <v>3</v>
      </c>
      <c r="BK35" s="29"/>
    </row>
    <row r="36" spans="1:63" x14ac:dyDescent="0.35">
      <c r="A36">
        <v>3</v>
      </c>
      <c r="B36" t="s">
        <v>99</v>
      </c>
      <c r="C36" t="s">
        <v>100</v>
      </c>
      <c r="D36" s="21">
        <v>0.1421</v>
      </c>
      <c r="E36" s="22">
        <v>7.55</v>
      </c>
      <c r="F36" s="21">
        <v>0.23419999999999999</v>
      </c>
      <c r="G36" s="22">
        <v>4.01</v>
      </c>
      <c r="H36" s="21">
        <v>0.19520000000000001</v>
      </c>
      <c r="I36" s="22">
        <v>4.03</v>
      </c>
      <c r="J36" s="23">
        <v>0.4294</v>
      </c>
      <c r="K36" s="22">
        <v>4.0199999999999996</v>
      </c>
      <c r="L36" s="23">
        <v>517.23</v>
      </c>
      <c r="M36" s="29"/>
      <c r="N36" s="38">
        <v>234.69</v>
      </c>
      <c r="O36" s="39">
        <v>-12.83</v>
      </c>
      <c r="P36" s="38">
        <v>254.38</v>
      </c>
      <c r="Q36" s="39">
        <v>-21.56</v>
      </c>
      <c r="R36" s="29"/>
      <c r="S36" s="23">
        <v>232.63</v>
      </c>
      <c r="T36" s="22">
        <v>1.93</v>
      </c>
      <c r="U36" s="23">
        <v>232.63</v>
      </c>
      <c r="V36" s="22">
        <v>1.93</v>
      </c>
      <c r="W36" s="23" t="s">
        <v>773</v>
      </c>
      <c r="X36" s="22" t="s">
        <v>773</v>
      </c>
      <c r="Y36" s="23" t="s">
        <v>773</v>
      </c>
      <c r="Z36" s="22" t="s">
        <v>773</v>
      </c>
      <c r="AA36" s="23" t="s">
        <v>773</v>
      </c>
      <c r="AB36" s="22" t="s">
        <v>773</v>
      </c>
      <c r="AC36" s="23" t="s">
        <v>773</v>
      </c>
      <c r="AD36" s="22" t="s">
        <v>773</v>
      </c>
      <c r="AE36" s="23" t="s">
        <v>773</v>
      </c>
      <c r="AF36" s="22" t="s">
        <v>773</v>
      </c>
      <c r="AG36" s="23" t="s">
        <v>773</v>
      </c>
      <c r="AH36" s="22" t="s">
        <v>773</v>
      </c>
      <c r="AI36" s="23" t="s">
        <v>773</v>
      </c>
      <c r="AJ36" s="22" t="s">
        <v>773</v>
      </c>
      <c r="AK36" s="23" t="s">
        <v>773</v>
      </c>
      <c r="AL36" s="22" t="s">
        <v>773</v>
      </c>
      <c r="AM36" s="23" t="s">
        <v>773</v>
      </c>
      <c r="AN36" s="22" t="s">
        <v>773</v>
      </c>
      <c r="AO36" s="29"/>
      <c r="AP36" s="40">
        <v>0</v>
      </c>
      <c r="AQ36" s="41">
        <v>0</v>
      </c>
      <c r="AR36" s="40">
        <v>984.55000000000007</v>
      </c>
      <c r="AS36" s="41">
        <v>0.63</v>
      </c>
      <c r="AT36" s="40">
        <v>1004.24</v>
      </c>
      <c r="AU36" s="41">
        <v>-2.83</v>
      </c>
      <c r="AV36" s="29"/>
      <c r="AW36" s="42">
        <v>1.45</v>
      </c>
      <c r="AX36" s="42">
        <v>1.45</v>
      </c>
      <c r="AY36" s="22">
        <v>7.41</v>
      </c>
      <c r="AZ36" s="42">
        <v>0</v>
      </c>
      <c r="BA36" s="22">
        <v>0</v>
      </c>
      <c r="BB36" s="29"/>
      <c r="BC36" s="43">
        <v>86.85</v>
      </c>
      <c r="BD36" s="39">
        <v>3.58</v>
      </c>
      <c r="BE36" s="43">
        <v>78.5</v>
      </c>
      <c r="BF36" s="39">
        <v>3.56</v>
      </c>
      <c r="BG36" s="43">
        <v>52.1</v>
      </c>
      <c r="BH36" s="39">
        <v>1.96</v>
      </c>
      <c r="BI36" s="43">
        <v>12.75</v>
      </c>
      <c r="BJ36" s="39">
        <v>2</v>
      </c>
      <c r="BK36" s="29"/>
    </row>
    <row r="37" spans="1:63" x14ac:dyDescent="0.35">
      <c r="A37">
        <v>3</v>
      </c>
      <c r="B37" t="s">
        <v>101</v>
      </c>
      <c r="C37" t="s">
        <v>102</v>
      </c>
      <c r="D37" s="21">
        <v>8.3799999999999999E-2</v>
      </c>
      <c r="E37" s="22">
        <v>0.48</v>
      </c>
      <c r="F37" s="21">
        <v>0.19550000000000001</v>
      </c>
      <c r="G37" s="22">
        <v>-0.42</v>
      </c>
      <c r="H37" s="21">
        <v>0.15759999999999999</v>
      </c>
      <c r="I37" s="22">
        <v>-2</v>
      </c>
      <c r="J37" s="23">
        <v>0.35309999999999997</v>
      </c>
      <c r="K37" s="22">
        <v>-1.1299999999999999</v>
      </c>
      <c r="L37" s="23">
        <v>390.14</v>
      </c>
      <c r="M37" s="29"/>
      <c r="N37" s="38">
        <v>182.1</v>
      </c>
      <c r="O37" s="39">
        <v>6.34</v>
      </c>
      <c r="P37" s="38">
        <v>256.57</v>
      </c>
      <c r="Q37" s="39">
        <v>6.1</v>
      </c>
      <c r="R37" s="29"/>
      <c r="S37" s="23">
        <v>213.36</v>
      </c>
      <c r="T37" s="22">
        <v>0.68</v>
      </c>
      <c r="U37" s="23">
        <v>237.48</v>
      </c>
      <c r="V37" s="22">
        <v>0.61</v>
      </c>
      <c r="W37" s="23">
        <v>237.48</v>
      </c>
      <c r="X37" s="22">
        <v>0.61</v>
      </c>
      <c r="Y37" s="23">
        <v>237.48</v>
      </c>
      <c r="Z37" s="22">
        <v>0.61</v>
      </c>
      <c r="AA37" s="23">
        <v>356.22</v>
      </c>
      <c r="AB37" s="22">
        <v>0.61</v>
      </c>
      <c r="AC37" s="23">
        <v>474.96</v>
      </c>
      <c r="AD37" s="22">
        <v>0.61</v>
      </c>
      <c r="AE37" s="23">
        <v>591.96</v>
      </c>
      <c r="AF37" s="22">
        <v>0.66</v>
      </c>
      <c r="AG37" s="23">
        <v>2463.96</v>
      </c>
      <c r="AH37" s="22">
        <v>0.81</v>
      </c>
      <c r="AI37" s="23">
        <v>2931.96</v>
      </c>
      <c r="AJ37" s="22">
        <v>0.82</v>
      </c>
      <c r="AK37" s="23">
        <v>5891.96</v>
      </c>
      <c r="AL37" s="22">
        <v>0.84</v>
      </c>
      <c r="AM37" s="23">
        <v>8781.9599999999991</v>
      </c>
      <c r="AN37" s="22">
        <v>0.56000000000000005</v>
      </c>
      <c r="AO37" s="29"/>
      <c r="AP37" s="40">
        <v>0</v>
      </c>
      <c r="AQ37" s="41">
        <v>0</v>
      </c>
      <c r="AR37" s="40">
        <v>785.6</v>
      </c>
      <c r="AS37" s="41">
        <v>1.84</v>
      </c>
      <c r="AT37" s="40">
        <v>884.19</v>
      </c>
      <c r="AU37" s="41">
        <v>2.09</v>
      </c>
      <c r="AV37" s="29"/>
      <c r="AW37" s="42">
        <v>1.3</v>
      </c>
      <c r="AX37" s="42">
        <v>1.3</v>
      </c>
      <c r="AY37" s="22">
        <v>7.44</v>
      </c>
      <c r="AZ37" s="42">
        <v>0</v>
      </c>
      <c r="BA37" s="22">
        <v>0</v>
      </c>
      <c r="BB37" s="29"/>
      <c r="BC37" s="43">
        <v>86.8</v>
      </c>
      <c r="BD37" s="39">
        <v>3.52</v>
      </c>
      <c r="BE37" s="43">
        <v>78.5</v>
      </c>
      <c r="BF37" s="39">
        <v>3.56</v>
      </c>
      <c r="BG37" s="43">
        <v>52.1</v>
      </c>
      <c r="BH37" s="39">
        <v>1.96</v>
      </c>
      <c r="BI37" s="43">
        <v>11.6</v>
      </c>
      <c r="BJ37" s="39">
        <v>3.11</v>
      </c>
      <c r="BK37" s="29"/>
    </row>
    <row r="38" spans="1:63" x14ac:dyDescent="0.35">
      <c r="A38">
        <v>3</v>
      </c>
      <c r="B38" t="s">
        <v>103</v>
      </c>
      <c r="C38" t="s">
        <v>104</v>
      </c>
      <c r="D38" s="21">
        <v>0.1298</v>
      </c>
      <c r="E38" s="22">
        <v>0.69</v>
      </c>
      <c r="F38" s="21">
        <v>0.33200000000000002</v>
      </c>
      <c r="G38" s="22">
        <v>0.52</v>
      </c>
      <c r="H38" s="21">
        <v>0.26100000000000001</v>
      </c>
      <c r="I38" s="22">
        <v>-2.67</v>
      </c>
      <c r="J38" s="23">
        <v>0.59299999999999997</v>
      </c>
      <c r="K38" s="22">
        <v>-0.91</v>
      </c>
      <c r="L38" s="23">
        <v>414.92</v>
      </c>
      <c r="M38" s="29"/>
      <c r="N38" s="38">
        <v>277.11</v>
      </c>
      <c r="O38" s="39">
        <v>9.48</v>
      </c>
      <c r="P38" s="38">
        <v>310.22000000000003</v>
      </c>
      <c r="Q38" s="39">
        <v>8.39</v>
      </c>
      <c r="R38" s="29"/>
      <c r="S38" s="23">
        <v>242.94</v>
      </c>
      <c r="T38" s="22">
        <v>3.61</v>
      </c>
      <c r="U38" s="23">
        <v>242.94</v>
      </c>
      <c r="V38" s="22">
        <v>3.61</v>
      </c>
      <c r="W38" s="23" t="s">
        <v>773</v>
      </c>
      <c r="X38" s="22" t="s">
        <v>773</v>
      </c>
      <c r="Y38" s="23" t="s">
        <v>773</v>
      </c>
      <c r="Z38" s="22" t="s">
        <v>773</v>
      </c>
      <c r="AA38" s="23" t="s">
        <v>773</v>
      </c>
      <c r="AB38" s="22" t="s">
        <v>773</v>
      </c>
      <c r="AC38" s="23" t="s">
        <v>773</v>
      </c>
      <c r="AD38" s="22" t="s">
        <v>773</v>
      </c>
      <c r="AE38" s="23" t="s">
        <v>773</v>
      </c>
      <c r="AF38" s="22" t="s">
        <v>773</v>
      </c>
      <c r="AG38" s="23" t="s">
        <v>773</v>
      </c>
      <c r="AH38" s="22" t="s">
        <v>773</v>
      </c>
      <c r="AI38" s="23" t="s">
        <v>773</v>
      </c>
      <c r="AJ38" s="22" t="s">
        <v>773</v>
      </c>
      <c r="AK38" s="23" t="s">
        <v>773</v>
      </c>
      <c r="AL38" s="22" t="s">
        <v>773</v>
      </c>
      <c r="AM38" s="23" t="s">
        <v>773</v>
      </c>
      <c r="AN38" s="22" t="s">
        <v>773</v>
      </c>
      <c r="AO38" s="29"/>
      <c r="AP38" s="40">
        <v>0</v>
      </c>
      <c r="AQ38" s="41">
        <v>0</v>
      </c>
      <c r="AR38" s="40">
        <v>934.97</v>
      </c>
      <c r="AS38" s="41">
        <v>3.93</v>
      </c>
      <c r="AT38" s="40">
        <v>968.08000000000015</v>
      </c>
      <c r="AU38" s="41">
        <v>3.79</v>
      </c>
      <c r="AV38" s="29"/>
      <c r="AW38" s="42">
        <v>1.7</v>
      </c>
      <c r="AX38" s="42">
        <v>1.7</v>
      </c>
      <c r="AY38" s="22">
        <v>3.03</v>
      </c>
      <c r="AZ38" s="42">
        <v>0</v>
      </c>
      <c r="BA38" s="22">
        <v>0</v>
      </c>
      <c r="BB38" s="29"/>
      <c r="BC38" s="43">
        <v>86.85</v>
      </c>
      <c r="BD38" s="39">
        <v>3.58</v>
      </c>
      <c r="BE38" s="43">
        <v>78.5</v>
      </c>
      <c r="BF38" s="39">
        <v>3.56</v>
      </c>
      <c r="BG38" s="43">
        <v>52.1</v>
      </c>
      <c r="BH38" s="39">
        <v>1.96</v>
      </c>
      <c r="BI38" s="43">
        <v>14.15</v>
      </c>
      <c r="BJ38" s="39">
        <v>2.17</v>
      </c>
      <c r="BK38" s="29"/>
    </row>
    <row r="39" spans="1:63" x14ac:dyDescent="0.35">
      <c r="A39">
        <v>3</v>
      </c>
      <c r="B39" t="s">
        <v>105</v>
      </c>
      <c r="C39" t="s">
        <v>106</v>
      </c>
      <c r="D39" s="21">
        <v>0.1258</v>
      </c>
      <c r="E39" s="22">
        <v>-8.41</v>
      </c>
      <c r="F39" s="21">
        <v>0.29199999999999998</v>
      </c>
      <c r="G39" s="22">
        <v>-9.8000000000000007</v>
      </c>
      <c r="H39" s="21">
        <v>0.2147</v>
      </c>
      <c r="I39" s="22">
        <v>-12.95</v>
      </c>
      <c r="J39" s="23">
        <v>0.50669999999999993</v>
      </c>
      <c r="K39" s="22">
        <v>-11.16</v>
      </c>
      <c r="L39" s="23">
        <v>434.41</v>
      </c>
      <c r="M39" s="29"/>
      <c r="N39" s="38">
        <v>204.12</v>
      </c>
      <c r="O39" s="39">
        <v>0</v>
      </c>
      <c r="P39" s="38">
        <v>286.8</v>
      </c>
      <c r="Q39" s="39">
        <v>0</v>
      </c>
      <c r="R39" s="29"/>
      <c r="S39" s="23">
        <v>163.69999999999999</v>
      </c>
      <c r="T39" s="22">
        <v>2.89</v>
      </c>
      <c r="U39" s="23">
        <v>163.69999999999999</v>
      </c>
      <c r="V39" s="22">
        <v>2.89</v>
      </c>
      <c r="W39" s="23" t="s">
        <v>773</v>
      </c>
      <c r="X39" s="22" t="s">
        <v>773</v>
      </c>
      <c r="Y39" s="23" t="s">
        <v>773</v>
      </c>
      <c r="Z39" s="22" t="s">
        <v>773</v>
      </c>
      <c r="AA39" s="23" t="s">
        <v>773</v>
      </c>
      <c r="AB39" s="22" t="s">
        <v>773</v>
      </c>
      <c r="AC39" s="23" t="s">
        <v>773</v>
      </c>
      <c r="AD39" s="22" t="s">
        <v>773</v>
      </c>
      <c r="AE39" s="23" t="s">
        <v>773</v>
      </c>
      <c r="AF39" s="22" t="s">
        <v>773</v>
      </c>
      <c r="AG39" s="23" t="s">
        <v>773</v>
      </c>
      <c r="AH39" s="22" t="s">
        <v>773</v>
      </c>
      <c r="AI39" s="23" t="s">
        <v>773</v>
      </c>
      <c r="AJ39" s="22" t="s">
        <v>773</v>
      </c>
      <c r="AK39" s="23" t="s">
        <v>773</v>
      </c>
      <c r="AL39" s="22" t="s">
        <v>773</v>
      </c>
      <c r="AM39" s="23" t="s">
        <v>773</v>
      </c>
      <c r="AN39" s="22" t="s">
        <v>773</v>
      </c>
      <c r="AO39" s="29"/>
      <c r="AP39" s="40">
        <v>0</v>
      </c>
      <c r="AQ39" s="41">
        <v>0</v>
      </c>
      <c r="AR39" s="40">
        <v>802.23</v>
      </c>
      <c r="AS39" s="41">
        <v>-4.21</v>
      </c>
      <c r="AT39" s="40">
        <v>884.91000000000008</v>
      </c>
      <c r="AU39" s="41">
        <v>-3.83</v>
      </c>
      <c r="AV39" s="29"/>
      <c r="AW39" s="42">
        <v>1.5</v>
      </c>
      <c r="AX39" s="42">
        <v>1.5</v>
      </c>
      <c r="AY39" s="22">
        <v>0</v>
      </c>
      <c r="AZ39" s="42">
        <v>0</v>
      </c>
      <c r="BA39" s="22">
        <v>0</v>
      </c>
      <c r="BB39" s="29"/>
      <c r="BC39" s="43">
        <v>86.85</v>
      </c>
      <c r="BD39" s="39">
        <v>3.58</v>
      </c>
      <c r="BE39" s="43">
        <v>78.5</v>
      </c>
      <c r="BF39" s="39">
        <v>3.97</v>
      </c>
      <c r="BG39" s="43">
        <v>52.1</v>
      </c>
      <c r="BH39" s="39">
        <v>1.96</v>
      </c>
      <c r="BI39" s="43">
        <v>11.6</v>
      </c>
      <c r="BJ39" s="39">
        <v>3.11</v>
      </c>
      <c r="BK39" s="29"/>
    </row>
    <row r="40" spans="1:63" x14ac:dyDescent="0.35">
      <c r="A40">
        <v>3</v>
      </c>
      <c r="B40" t="s">
        <v>107</v>
      </c>
      <c r="C40" t="s">
        <v>108</v>
      </c>
      <c r="D40" s="21">
        <v>0.113</v>
      </c>
      <c r="E40" s="22">
        <v>3.7</v>
      </c>
      <c r="F40" s="21">
        <v>0.435</v>
      </c>
      <c r="G40" s="22">
        <v>0.9</v>
      </c>
      <c r="H40" s="21">
        <v>0.308</v>
      </c>
      <c r="I40" s="22">
        <v>-2.56</v>
      </c>
      <c r="J40" s="23">
        <v>0.74299999999999999</v>
      </c>
      <c r="K40" s="22">
        <v>-0.56000000000000005</v>
      </c>
      <c r="L40" s="23">
        <v>435.05</v>
      </c>
      <c r="M40" s="29"/>
      <c r="N40" s="38">
        <v>230</v>
      </c>
      <c r="O40" s="39">
        <v>5.5</v>
      </c>
      <c r="P40" s="38">
        <v>230</v>
      </c>
      <c r="Q40" s="39">
        <v>5.5</v>
      </c>
      <c r="R40" s="29"/>
      <c r="S40" s="23">
        <v>186</v>
      </c>
      <c r="T40" s="22">
        <v>1.64</v>
      </c>
      <c r="U40" s="23">
        <v>186</v>
      </c>
      <c r="V40" s="22">
        <v>1.64</v>
      </c>
      <c r="W40" s="23">
        <v>186</v>
      </c>
      <c r="X40" s="22">
        <v>1.64</v>
      </c>
      <c r="Y40" s="23">
        <v>186</v>
      </c>
      <c r="Z40" s="22">
        <v>1.64</v>
      </c>
      <c r="AA40" s="23">
        <v>186</v>
      </c>
      <c r="AB40" s="22">
        <v>1.64</v>
      </c>
      <c r="AC40" s="23">
        <v>186</v>
      </c>
      <c r="AD40" s="22">
        <v>1.64</v>
      </c>
      <c r="AE40" s="23">
        <v>186</v>
      </c>
      <c r="AF40" s="22">
        <v>1.64</v>
      </c>
      <c r="AG40" s="23">
        <v>186</v>
      </c>
      <c r="AH40" s="22">
        <v>1.64</v>
      </c>
      <c r="AI40" s="23">
        <v>186</v>
      </c>
      <c r="AJ40" s="22">
        <v>1.64</v>
      </c>
      <c r="AK40" s="23">
        <v>186</v>
      </c>
      <c r="AL40" s="22">
        <v>1.64</v>
      </c>
      <c r="AM40" s="23">
        <v>186</v>
      </c>
      <c r="AN40" s="22">
        <v>1.64</v>
      </c>
      <c r="AO40" s="29"/>
      <c r="AP40" s="40">
        <v>0</v>
      </c>
      <c r="AQ40" s="41">
        <v>0</v>
      </c>
      <c r="AR40" s="40">
        <v>851.05</v>
      </c>
      <c r="AS40" s="41">
        <v>3.72</v>
      </c>
      <c r="AT40" s="40">
        <v>851.05</v>
      </c>
      <c r="AU40" s="41">
        <v>3.72</v>
      </c>
      <c r="AV40" s="29"/>
      <c r="AW40" s="42">
        <v>0</v>
      </c>
      <c r="AX40" s="42">
        <v>0</v>
      </c>
      <c r="AY40" s="22">
        <v>0</v>
      </c>
      <c r="AZ40" s="42">
        <v>0</v>
      </c>
      <c r="BA40" s="22">
        <v>0</v>
      </c>
      <c r="BB40" s="29"/>
      <c r="BC40" s="43">
        <v>86.85</v>
      </c>
      <c r="BD40" s="39">
        <v>3.58</v>
      </c>
      <c r="BE40" s="43">
        <v>78.5</v>
      </c>
      <c r="BF40" s="39">
        <v>3.56</v>
      </c>
      <c r="BG40" s="43">
        <v>52.1</v>
      </c>
      <c r="BH40" s="39">
        <v>1.96</v>
      </c>
      <c r="BI40" s="43">
        <v>12.45</v>
      </c>
      <c r="BJ40" s="39">
        <v>2.4700000000000002</v>
      </c>
      <c r="BK40" s="29"/>
    </row>
    <row r="41" spans="1:63" x14ac:dyDescent="0.35">
      <c r="A41">
        <v>3</v>
      </c>
      <c r="B41" t="s">
        <v>109</v>
      </c>
      <c r="C41" t="s">
        <v>110</v>
      </c>
      <c r="D41" s="21">
        <v>0.1042</v>
      </c>
      <c r="E41" s="22">
        <v>13.81</v>
      </c>
      <c r="F41" s="21">
        <v>0.2737</v>
      </c>
      <c r="G41" s="22">
        <v>9.91</v>
      </c>
      <c r="H41" s="21">
        <v>0.21909999999999999</v>
      </c>
      <c r="I41" s="22">
        <v>9.92</v>
      </c>
      <c r="J41" s="23">
        <v>0.49280000000000002</v>
      </c>
      <c r="K41" s="22">
        <v>9.92</v>
      </c>
      <c r="L41" s="23">
        <v>419.87</v>
      </c>
      <c r="M41" s="29"/>
      <c r="N41" s="38">
        <v>193.55</v>
      </c>
      <c r="O41" s="39">
        <v>0</v>
      </c>
      <c r="P41" s="38">
        <v>238.55</v>
      </c>
      <c r="Q41" s="39">
        <v>0</v>
      </c>
      <c r="R41" s="29"/>
      <c r="S41" s="23">
        <v>246.85</v>
      </c>
      <c r="T41" s="22">
        <v>3.5</v>
      </c>
      <c r="U41" s="23">
        <v>246.85</v>
      </c>
      <c r="V41" s="22">
        <v>3.5</v>
      </c>
      <c r="W41" s="23">
        <v>246.85</v>
      </c>
      <c r="X41" s="22">
        <v>3.5</v>
      </c>
      <c r="Y41" s="23">
        <v>246.85</v>
      </c>
      <c r="Z41" s="22">
        <v>3.5</v>
      </c>
      <c r="AA41" s="23">
        <v>246.85</v>
      </c>
      <c r="AB41" s="22">
        <v>3.5</v>
      </c>
      <c r="AC41" s="23">
        <v>246.85</v>
      </c>
      <c r="AD41" s="22">
        <v>3.5</v>
      </c>
      <c r="AE41" s="23">
        <v>246.85</v>
      </c>
      <c r="AF41" s="22">
        <v>3.5</v>
      </c>
      <c r="AG41" s="23">
        <v>854.85</v>
      </c>
      <c r="AH41" s="22">
        <v>2.93</v>
      </c>
      <c r="AI41" s="23">
        <v>1006.85</v>
      </c>
      <c r="AJ41" s="22">
        <v>2.9</v>
      </c>
      <c r="AK41" s="23">
        <v>2336.85</v>
      </c>
      <c r="AL41" s="22">
        <v>2.79</v>
      </c>
      <c r="AM41" s="23">
        <v>9856.85</v>
      </c>
      <c r="AN41" s="22">
        <v>3.18</v>
      </c>
      <c r="AO41" s="29"/>
      <c r="AP41" s="40">
        <v>0</v>
      </c>
      <c r="AQ41" s="41">
        <v>0</v>
      </c>
      <c r="AR41" s="40">
        <v>860.2700000000001</v>
      </c>
      <c r="AS41" s="41">
        <v>7.4</v>
      </c>
      <c r="AT41" s="40">
        <v>905.2700000000001</v>
      </c>
      <c r="AU41" s="41">
        <v>7.01</v>
      </c>
      <c r="AV41" s="29"/>
      <c r="AW41" s="42">
        <v>1.45</v>
      </c>
      <c r="AX41" s="42">
        <v>1.75</v>
      </c>
      <c r="AY41" s="22">
        <v>12.9</v>
      </c>
      <c r="AZ41" s="42">
        <v>0</v>
      </c>
      <c r="BA41" s="22">
        <v>0</v>
      </c>
      <c r="BB41" s="29"/>
      <c r="BC41" s="43">
        <v>86.85</v>
      </c>
      <c r="BD41" s="39">
        <v>3.58</v>
      </c>
      <c r="BE41" s="43">
        <v>78.5</v>
      </c>
      <c r="BF41" s="39">
        <v>3.56</v>
      </c>
      <c r="BG41" s="43">
        <v>52.1</v>
      </c>
      <c r="BH41" s="39">
        <v>1.96</v>
      </c>
      <c r="BI41" s="43">
        <v>9.25</v>
      </c>
      <c r="BJ41" s="39">
        <v>2.21</v>
      </c>
      <c r="BK41" s="29"/>
    </row>
    <row r="42" spans="1:63" x14ac:dyDescent="0.35">
      <c r="A42">
        <v>3</v>
      </c>
      <c r="B42" t="s">
        <v>111</v>
      </c>
      <c r="C42" t="s">
        <v>112</v>
      </c>
      <c r="D42" s="21">
        <v>9.5409999999999995E-2</v>
      </c>
      <c r="E42" s="22">
        <v>7.05</v>
      </c>
      <c r="F42" s="21">
        <v>9.5409999999999995E-2</v>
      </c>
      <c r="G42" s="22">
        <v>2.74</v>
      </c>
      <c r="H42" s="21">
        <v>0.16102</v>
      </c>
      <c r="I42" s="22">
        <v>8.6999999999999993</v>
      </c>
      <c r="J42" s="23">
        <v>0.25642999999999999</v>
      </c>
      <c r="K42" s="22">
        <v>6.4</v>
      </c>
      <c r="L42" s="23">
        <v>422.88</v>
      </c>
      <c r="M42" s="29"/>
      <c r="N42" s="38">
        <v>247.73</v>
      </c>
      <c r="O42" s="39">
        <v>3.13</v>
      </c>
      <c r="P42" s="38">
        <v>294.68</v>
      </c>
      <c r="Q42" s="39">
        <v>4.74</v>
      </c>
      <c r="R42" s="29"/>
      <c r="S42" s="23">
        <v>325.52999999999997</v>
      </c>
      <c r="T42" s="22">
        <v>9.4</v>
      </c>
      <c r="U42" s="23">
        <v>325.52999999999997</v>
      </c>
      <c r="V42" s="22">
        <v>9.4</v>
      </c>
      <c r="W42" s="23" t="s">
        <v>773</v>
      </c>
      <c r="X42" s="22" t="s">
        <v>773</v>
      </c>
      <c r="Y42" s="23" t="s">
        <v>773</v>
      </c>
      <c r="Z42" s="22" t="s">
        <v>773</v>
      </c>
      <c r="AA42" s="23" t="s">
        <v>773</v>
      </c>
      <c r="AB42" s="22" t="s">
        <v>773</v>
      </c>
      <c r="AC42" s="23" t="s">
        <v>773</v>
      </c>
      <c r="AD42" s="22" t="s">
        <v>773</v>
      </c>
      <c r="AE42" s="23" t="s">
        <v>773</v>
      </c>
      <c r="AF42" s="22" t="s">
        <v>773</v>
      </c>
      <c r="AG42" s="23" t="s">
        <v>773</v>
      </c>
      <c r="AH42" s="22" t="s">
        <v>773</v>
      </c>
      <c r="AI42" s="23" t="s">
        <v>773</v>
      </c>
      <c r="AJ42" s="22" t="s">
        <v>773</v>
      </c>
      <c r="AK42" s="23" t="s">
        <v>773</v>
      </c>
      <c r="AL42" s="22" t="s">
        <v>773</v>
      </c>
      <c r="AM42" s="23" t="s">
        <v>773</v>
      </c>
      <c r="AN42" s="22" t="s">
        <v>773</v>
      </c>
      <c r="AO42" s="29"/>
      <c r="AP42" s="40">
        <v>0</v>
      </c>
      <c r="AQ42" s="41">
        <v>0</v>
      </c>
      <c r="AR42" s="40">
        <v>996.14</v>
      </c>
      <c r="AS42" s="41">
        <v>6.79</v>
      </c>
      <c r="AT42" s="40">
        <v>1043.0899999999999</v>
      </c>
      <c r="AU42" s="41">
        <v>7.1</v>
      </c>
      <c r="AV42" s="29"/>
      <c r="AW42" s="42">
        <v>1.1000000000000001</v>
      </c>
      <c r="AX42" s="42">
        <v>1.75</v>
      </c>
      <c r="AY42" s="22">
        <v>0</v>
      </c>
      <c r="AZ42" s="42">
        <v>0</v>
      </c>
      <c r="BA42" s="22">
        <v>0</v>
      </c>
      <c r="BB42" s="29"/>
      <c r="BC42" s="43">
        <v>86.85</v>
      </c>
      <c r="BD42" s="39">
        <v>3.58</v>
      </c>
      <c r="BE42" s="43">
        <v>78.5</v>
      </c>
      <c r="BF42" s="39">
        <v>3.56</v>
      </c>
      <c r="BG42" s="43">
        <v>52.1</v>
      </c>
      <c r="BH42" s="39">
        <v>1.96</v>
      </c>
      <c r="BI42" s="43">
        <v>8.3000000000000007</v>
      </c>
      <c r="BJ42" s="39">
        <v>9.93</v>
      </c>
      <c r="BK42" s="29"/>
    </row>
    <row r="43" spans="1:63" x14ac:dyDescent="0.35">
      <c r="A43">
        <v>3</v>
      </c>
      <c r="B43" t="s">
        <v>113</v>
      </c>
      <c r="C43" t="s">
        <v>114</v>
      </c>
      <c r="D43" s="21">
        <v>9.5799999999999996E-2</v>
      </c>
      <c r="E43" s="22">
        <v>10.199999999999999</v>
      </c>
      <c r="F43" s="21">
        <v>0.20380000000000001</v>
      </c>
      <c r="G43" s="22">
        <v>7.9</v>
      </c>
      <c r="H43" s="21">
        <v>0.1331</v>
      </c>
      <c r="I43" s="22">
        <v>6.11</v>
      </c>
      <c r="J43" s="23">
        <v>0.33689999999999998</v>
      </c>
      <c r="K43" s="22">
        <v>7.18</v>
      </c>
      <c r="L43" s="23">
        <v>455.07</v>
      </c>
      <c r="M43" s="29"/>
      <c r="N43" s="38">
        <v>220.15</v>
      </c>
      <c r="O43" s="39">
        <v>4.76</v>
      </c>
      <c r="P43" s="38">
        <v>250.29</v>
      </c>
      <c r="Q43" s="39">
        <v>-18.28</v>
      </c>
      <c r="R43" s="29"/>
      <c r="S43" s="23">
        <v>213.18</v>
      </c>
      <c r="T43" s="22">
        <v>-2.29</v>
      </c>
      <c r="U43" s="23">
        <v>213.18</v>
      </c>
      <c r="V43" s="22">
        <v>-2.29</v>
      </c>
      <c r="W43" s="23" t="s">
        <v>773</v>
      </c>
      <c r="X43" s="22" t="s">
        <v>773</v>
      </c>
      <c r="Y43" s="23" t="s">
        <v>773</v>
      </c>
      <c r="Z43" s="22" t="s">
        <v>773</v>
      </c>
      <c r="AA43" s="23" t="s">
        <v>773</v>
      </c>
      <c r="AB43" s="22" t="s">
        <v>773</v>
      </c>
      <c r="AC43" s="23" t="s">
        <v>773</v>
      </c>
      <c r="AD43" s="22" t="s">
        <v>773</v>
      </c>
      <c r="AE43" s="23" t="s">
        <v>773</v>
      </c>
      <c r="AF43" s="22" t="s">
        <v>773</v>
      </c>
      <c r="AG43" s="23" t="s">
        <v>773</v>
      </c>
      <c r="AH43" s="22" t="s">
        <v>773</v>
      </c>
      <c r="AI43" s="23" t="s">
        <v>773</v>
      </c>
      <c r="AJ43" s="22" t="s">
        <v>773</v>
      </c>
      <c r="AK43" s="23" t="s">
        <v>773</v>
      </c>
      <c r="AL43" s="22" t="s">
        <v>773</v>
      </c>
      <c r="AM43" s="23" t="s">
        <v>773</v>
      </c>
      <c r="AN43" s="22" t="s">
        <v>773</v>
      </c>
      <c r="AO43" s="29"/>
      <c r="AP43" s="40">
        <v>0</v>
      </c>
      <c r="AQ43" s="41">
        <v>0</v>
      </c>
      <c r="AR43" s="40">
        <v>888.40000000000009</v>
      </c>
      <c r="AS43" s="41">
        <v>5.6</v>
      </c>
      <c r="AT43" s="40">
        <v>918.54</v>
      </c>
      <c r="AU43" s="41">
        <v>-2.02</v>
      </c>
      <c r="AV43" s="29"/>
      <c r="AW43" s="42">
        <v>1</v>
      </c>
      <c r="AX43" s="42">
        <v>2</v>
      </c>
      <c r="AY43" s="22">
        <v>5.26</v>
      </c>
      <c r="AZ43" s="42">
        <v>0</v>
      </c>
      <c r="BA43" s="22">
        <v>0</v>
      </c>
      <c r="BB43" s="29"/>
      <c r="BC43" s="43">
        <v>86.85</v>
      </c>
      <c r="BD43" s="39">
        <v>3.58</v>
      </c>
      <c r="BE43" s="43">
        <v>78.5</v>
      </c>
      <c r="BF43" s="39">
        <v>3.56</v>
      </c>
      <c r="BG43" s="43">
        <v>52.1</v>
      </c>
      <c r="BH43" s="39">
        <v>1.96</v>
      </c>
      <c r="BI43" s="43">
        <v>8.65</v>
      </c>
      <c r="BJ43" s="39">
        <v>2.98</v>
      </c>
      <c r="BK43" s="29"/>
    </row>
    <row r="44" spans="1:63" x14ac:dyDescent="0.35">
      <c r="A44">
        <v>3</v>
      </c>
      <c r="B44" t="s">
        <v>115</v>
      </c>
      <c r="C44" t="s">
        <v>116</v>
      </c>
      <c r="D44" s="21">
        <v>8.1699999999999995E-2</v>
      </c>
      <c r="E44" s="22">
        <v>3.19</v>
      </c>
      <c r="F44" s="21">
        <v>0.1797</v>
      </c>
      <c r="G44" s="22">
        <v>5.73</v>
      </c>
      <c r="H44" s="21">
        <v>0.1129</v>
      </c>
      <c r="I44" s="22">
        <v>5.86</v>
      </c>
      <c r="J44" s="23">
        <v>0.29259999999999997</v>
      </c>
      <c r="K44" s="22">
        <v>5.78</v>
      </c>
      <c r="L44" s="23">
        <v>394.05</v>
      </c>
      <c r="M44" s="29"/>
      <c r="N44" s="38">
        <v>208.86</v>
      </c>
      <c r="O44" s="39">
        <v>13.29</v>
      </c>
      <c r="P44" s="38">
        <v>237.73</v>
      </c>
      <c r="Q44" s="39">
        <v>11.22</v>
      </c>
      <c r="R44" s="29"/>
      <c r="S44" s="23">
        <v>203.7</v>
      </c>
      <c r="T44" s="22">
        <v>7.83</v>
      </c>
      <c r="U44" s="23">
        <v>203.7</v>
      </c>
      <c r="V44" s="22">
        <v>7.83</v>
      </c>
      <c r="W44" s="23">
        <v>203.7</v>
      </c>
      <c r="X44" s="22">
        <v>7.83</v>
      </c>
      <c r="Y44" s="23">
        <v>203.7</v>
      </c>
      <c r="Z44" s="22">
        <v>7.83</v>
      </c>
      <c r="AA44" s="23">
        <v>203.7</v>
      </c>
      <c r="AB44" s="22">
        <v>7.83</v>
      </c>
      <c r="AC44" s="23">
        <v>394.77</v>
      </c>
      <c r="AD44" s="22">
        <v>7.83</v>
      </c>
      <c r="AE44" s="23">
        <v>394.77</v>
      </c>
      <c r="AF44" s="22">
        <v>7.83</v>
      </c>
      <c r="AG44" s="23">
        <v>1790.85</v>
      </c>
      <c r="AH44" s="22">
        <v>7.83</v>
      </c>
      <c r="AI44" s="23">
        <v>2256.21</v>
      </c>
      <c r="AJ44" s="22">
        <v>7.83</v>
      </c>
      <c r="AK44" s="23">
        <v>6328.1100000000006</v>
      </c>
      <c r="AL44" s="22">
        <v>7.83</v>
      </c>
      <c r="AM44" s="23">
        <v>28384.46</v>
      </c>
      <c r="AN44" s="22">
        <v>7.1</v>
      </c>
      <c r="AO44" s="29"/>
      <c r="AP44" s="40">
        <v>0</v>
      </c>
      <c r="AQ44" s="41">
        <v>0</v>
      </c>
      <c r="AR44" s="40">
        <v>806.61000000000013</v>
      </c>
      <c r="AS44" s="41">
        <v>6.81</v>
      </c>
      <c r="AT44" s="40">
        <v>835.48</v>
      </c>
      <c r="AU44" s="41">
        <v>6.5</v>
      </c>
      <c r="AV44" s="29"/>
      <c r="AW44" s="42">
        <v>1.1499999999999999</v>
      </c>
      <c r="AX44" s="42">
        <v>1.5</v>
      </c>
      <c r="AY44" s="22">
        <v>0</v>
      </c>
      <c r="AZ44" s="42">
        <v>0</v>
      </c>
      <c r="BA44" s="22">
        <v>0</v>
      </c>
      <c r="BB44" s="29"/>
      <c r="BC44" s="43">
        <v>86.85</v>
      </c>
      <c r="BD44" s="39">
        <v>3.58</v>
      </c>
      <c r="BE44" s="43">
        <v>78.5</v>
      </c>
      <c r="BF44" s="39">
        <v>3.56</v>
      </c>
      <c r="BG44" s="43">
        <v>52.1</v>
      </c>
      <c r="BH44" s="39">
        <v>1.96</v>
      </c>
      <c r="BI44" s="43">
        <v>17.850000000000001</v>
      </c>
      <c r="BJ44" s="39">
        <v>5</v>
      </c>
      <c r="BK44" s="29"/>
    </row>
    <row r="45" spans="1:63" x14ac:dyDescent="0.35">
      <c r="A45">
        <v>4</v>
      </c>
      <c r="B45" t="s">
        <v>117</v>
      </c>
      <c r="C45" t="s">
        <v>118</v>
      </c>
      <c r="D45" s="21">
        <v>0.1178</v>
      </c>
      <c r="E45" s="22">
        <v>3.26</v>
      </c>
      <c r="F45" s="21">
        <v>0.40989999999999999</v>
      </c>
      <c r="G45" s="22">
        <v>12.86</v>
      </c>
      <c r="H45" s="21">
        <v>0.31630000000000003</v>
      </c>
      <c r="I45" s="22">
        <v>12.47</v>
      </c>
      <c r="J45" s="23">
        <v>0.72619999999999996</v>
      </c>
      <c r="K45" s="22">
        <v>12.69</v>
      </c>
      <c r="L45" s="23">
        <v>431.22</v>
      </c>
      <c r="M45" s="29"/>
      <c r="N45" s="38">
        <v>268.79000000000002</v>
      </c>
      <c r="O45" s="39">
        <v>2</v>
      </c>
      <c r="P45" s="38">
        <v>293.02</v>
      </c>
      <c r="Q45" s="39">
        <v>2</v>
      </c>
      <c r="R45" s="29"/>
      <c r="S45" s="23">
        <v>321.83999999999997</v>
      </c>
      <c r="T45" s="22">
        <v>3.51</v>
      </c>
      <c r="U45" s="23">
        <v>344.28</v>
      </c>
      <c r="V45" s="22">
        <v>3.54</v>
      </c>
      <c r="W45" s="23">
        <v>471.24</v>
      </c>
      <c r="X45" s="22">
        <v>3.53</v>
      </c>
      <c r="Y45" s="23">
        <v>471.24</v>
      </c>
      <c r="Z45" s="22">
        <v>3.53</v>
      </c>
      <c r="AA45" s="23">
        <v>521.72</v>
      </c>
      <c r="AB45" s="22">
        <v>3.07</v>
      </c>
      <c r="AC45" s="23">
        <v>573.24</v>
      </c>
      <c r="AD45" s="22">
        <v>2.89</v>
      </c>
      <c r="AE45" s="23">
        <v>624.24</v>
      </c>
      <c r="AF45" s="22">
        <v>2.64</v>
      </c>
      <c r="AG45" s="23">
        <v>1389.2399999999998</v>
      </c>
      <c r="AH45" s="22">
        <v>1.17</v>
      </c>
      <c r="AI45" s="23">
        <v>1644.2399999999998</v>
      </c>
      <c r="AJ45" s="22">
        <v>0.99</v>
      </c>
      <c r="AK45" s="23">
        <v>3429.24</v>
      </c>
      <c r="AL45" s="22">
        <v>0.47</v>
      </c>
      <c r="AM45" s="23">
        <v>15669.24</v>
      </c>
      <c r="AN45" s="22">
        <v>0.1</v>
      </c>
      <c r="AO45" s="29"/>
      <c r="AP45" s="40">
        <v>0</v>
      </c>
      <c r="AQ45" s="41">
        <v>0</v>
      </c>
      <c r="AR45" s="40">
        <v>1021.8499999999999</v>
      </c>
      <c r="AS45" s="41">
        <v>3.01</v>
      </c>
      <c r="AT45" s="40">
        <v>1068.52</v>
      </c>
      <c r="AU45" s="41">
        <v>3</v>
      </c>
      <c r="AV45" s="29"/>
      <c r="AW45" s="42">
        <v>1.05</v>
      </c>
      <c r="AX45" s="42">
        <v>1.7</v>
      </c>
      <c r="AY45" s="22">
        <v>3.03</v>
      </c>
      <c r="AZ45" s="42">
        <v>0</v>
      </c>
      <c r="BA45" s="22">
        <v>0</v>
      </c>
      <c r="BB45" s="29"/>
      <c r="BC45" s="43">
        <v>86.85</v>
      </c>
      <c r="BD45" s="39">
        <v>3.55</v>
      </c>
      <c r="BE45" s="43">
        <v>78.5</v>
      </c>
      <c r="BF45" s="39">
        <v>3.56</v>
      </c>
      <c r="BG45" s="43">
        <v>52.1</v>
      </c>
      <c r="BH45" s="39">
        <v>1.96</v>
      </c>
      <c r="BI45" s="43">
        <v>24.35</v>
      </c>
      <c r="BJ45" s="39">
        <v>2.31</v>
      </c>
      <c r="BK45" s="29"/>
    </row>
    <row r="46" spans="1:63" x14ac:dyDescent="0.35">
      <c r="A46">
        <v>4</v>
      </c>
      <c r="B46" t="s">
        <v>119</v>
      </c>
      <c r="C46" t="s">
        <v>120</v>
      </c>
      <c r="D46" s="21">
        <v>0.13619999999999999</v>
      </c>
      <c r="E46" s="22">
        <v>-0.68</v>
      </c>
      <c r="F46" s="21">
        <v>0.43830000000000002</v>
      </c>
      <c r="G46" s="22">
        <v>1.92</v>
      </c>
      <c r="H46" s="21">
        <v>0.33069999999999999</v>
      </c>
      <c r="I46" s="22">
        <v>-1.79</v>
      </c>
      <c r="J46" s="23">
        <v>0.76900000000000002</v>
      </c>
      <c r="K46" s="22">
        <v>0.28999999999999998</v>
      </c>
      <c r="L46" s="23">
        <v>604.57000000000005</v>
      </c>
      <c r="M46" s="29"/>
      <c r="N46" s="38">
        <v>200.95</v>
      </c>
      <c r="O46" s="39">
        <v>2.76</v>
      </c>
      <c r="P46" s="38">
        <v>236.89</v>
      </c>
      <c r="Q46" s="39">
        <v>3.41</v>
      </c>
      <c r="R46" s="29"/>
      <c r="S46" s="23">
        <v>228.84</v>
      </c>
      <c r="T46" s="22">
        <v>5.13</v>
      </c>
      <c r="U46" s="23">
        <v>228.84</v>
      </c>
      <c r="V46" s="22">
        <v>5.13</v>
      </c>
      <c r="W46" s="23">
        <v>228.89</v>
      </c>
      <c r="X46" s="22">
        <v>5.15</v>
      </c>
      <c r="Y46" s="23">
        <v>228.89</v>
      </c>
      <c r="Z46" s="22">
        <v>5.15</v>
      </c>
      <c r="AA46" s="23">
        <v>228.89</v>
      </c>
      <c r="AB46" s="22">
        <v>5.15</v>
      </c>
      <c r="AC46" s="23">
        <v>228.89</v>
      </c>
      <c r="AD46" s="22">
        <v>5.15</v>
      </c>
      <c r="AE46" s="23">
        <v>228.89</v>
      </c>
      <c r="AF46" s="22">
        <v>5.15</v>
      </c>
      <c r="AG46" s="23">
        <v>1099.6099999999999</v>
      </c>
      <c r="AH46" s="22">
        <v>1.03</v>
      </c>
      <c r="AI46" s="23">
        <v>1099.6099999999999</v>
      </c>
      <c r="AJ46" s="22">
        <v>1.03</v>
      </c>
      <c r="AK46" s="23">
        <v>2623.37</v>
      </c>
      <c r="AL46" s="22">
        <v>0.43</v>
      </c>
      <c r="AM46" s="23">
        <v>13072.01</v>
      </c>
      <c r="AN46" s="22">
        <v>0.09</v>
      </c>
      <c r="AO46" s="29"/>
      <c r="AP46" s="40">
        <v>0</v>
      </c>
      <c r="AQ46" s="41">
        <v>0</v>
      </c>
      <c r="AR46" s="40">
        <v>1034.3599999999999</v>
      </c>
      <c r="AS46" s="41">
        <v>1.22</v>
      </c>
      <c r="AT46" s="40">
        <v>1070.3</v>
      </c>
      <c r="AU46" s="41">
        <v>1.41</v>
      </c>
      <c r="AV46" s="29"/>
      <c r="AW46" s="42">
        <v>1</v>
      </c>
      <c r="AX46" s="42">
        <v>1.6</v>
      </c>
      <c r="AY46" s="22" t="s">
        <v>774</v>
      </c>
      <c r="AZ46" s="42">
        <v>0</v>
      </c>
      <c r="BA46" s="22">
        <v>0</v>
      </c>
      <c r="BB46" s="29"/>
      <c r="BC46" s="43">
        <v>86.85</v>
      </c>
      <c r="BD46" s="39">
        <v>3.55</v>
      </c>
      <c r="BE46" s="43">
        <v>78.5</v>
      </c>
      <c r="BF46" s="39">
        <v>3.56</v>
      </c>
      <c r="BG46" s="43">
        <v>52.1</v>
      </c>
      <c r="BH46" s="39">
        <v>1.96</v>
      </c>
      <c r="BI46" s="43">
        <v>10.6</v>
      </c>
      <c r="BJ46" s="39">
        <v>1.92</v>
      </c>
      <c r="BK46" s="29"/>
    </row>
    <row r="47" spans="1:63" x14ac:dyDescent="0.35">
      <c r="A47">
        <v>4</v>
      </c>
      <c r="B47" t="s">
        <v>121</v>
      </c>
      <c r="C47" t="s">
        <v>122</v>
      </c>
      <c r="D47" s="21">
        <v>0.104</v>
      </c>
      <c r="E47" s="22">
        <v>12.1</v>
      </c>
      <c r="F47" s="21">
        <v>0.2329</v>
      </c>
      <c r="G47" s="22">
        <v>3.47</v>
      </c>
      <c r="H47" s="21">
        <v>0.22159999999999999</v>
      </c>
      <c r="I47" s="22">
        <v>2.94</v>
      </c>
      <c r="J47" s="23">
        <v>0.45450000000000002</v>
      </c>
      <c r="K47" s="22">
        <v>3.21</v>
      </c>
      <c r="L47" s="23">
        <v>526.69000000000005</v>
      </c>
      <c r="M47" s="29"/>
      <c r="N47" s="38">
        <v>232.56</v>
      </c>
      <c r="O47" s="39">
        <v>2.2000000000000002</v>
      </c>
      <c r="P47" s="38">
        <v>260.13</v>
      </c>
      <c r="Q47" s="39">
        <v>1.96</v>
      </c>
      <c r="R47" s="29"/>
      <c r="S47" s="23">
        <v>148.94999999999999</v>
      </c>
      <c r="T47" s="22">
        <v>3.83</v>
      </c>
      <c r="U47" s="23">
        <v>148.94999999999999</v>
      </c>
      <c r="V47" s="22">
        <v>3.83</v>
      </c>
      <c r="W47" s="23">
        <v>149.14999999999998</v>
      </c>
      <c r="X47" s="22">
        <v>3.97</v>
      </c>
      <c r="Y47" s="23">
        <v>149.14999999999998</v>
      </c>
      <c r="Z47" s="22">
        <v>3.97</v>
      </c>
      <c r="AA47" s="23">
        <v>149.14999999999998</v>
      </c>
      <c r="AB47" s="22">
        <v>3.97</v>
      </c>
      <c r="AC47" s="23">
        <v>149.14999999999998</v>
      </c>
      <c r="AD47" s="22">
        <v>3.97</v>
      </c>
      <c r="AE47" s="23">
        <v>149.14999999999998</v>
      </c>
      <c r="AF47" s="22">
        <v>3.97</v>
      </c>
      <c r="AG47" s="23">
        <v>766.35</v>
      </c>
      <c r="AH47" s="22">
        <v>4.5</v>
      </c>
      <c r="AI47" s="23">
        <v>766.35</v>
      </c>
      <c r="AJ47" s="22">
        <v>4.5</v>
      </c>
      <c r="AK47" s="23">
        <v>2246.35</v>
      </c>
      <c r="AL47" s="22">
        <v>3.84</v>
      </c>
      <c r="AM47" s="23">
        <v>8226.35</v>
      </c>
      <c r="AN47" s="22">
        <v>3.82</v>
      </c>
      <c r="AO47" s="29"/>
      <c r="AP47" s="40">
        <v>0</v>
      </c>
      <c r="AQ47" s="41">
        <v>0</v>
      </c>
      <c r="AR47" s="40">
        <v>908.2</v>
      </c>
      <c r="AS47" s="41">
        <v>8.01</v>
      </c>
      <c r="AT47" s="40">
        <v>935.77</v>
      </c>
      <c r="AU47" s="41">
        <v>7.75</v>
      </c>
      <c r="AV47" s="29"/>
      <c r="AW47" s="42">
        <v>1</v>
      </c>
      <c r="AX47" s="42">
        <v>1.5</v>
      </c>
      <c r="AY47" s="22">
        <v>3.45</v>
      </c>
      <c r="AZ47" s="42">
        <v>0</v>
      </c>
      <c r="BA47" s="22">
        <v>0</v>
      </c>
      <c r="BB47" s="29"/>
      <c r="BC47" s="43">
        <v>86.85</v>
      </c>
      <c r="BD47" s="39">
        <v>3.58</v>
      </c>
      <c r="BE47" s="43">
        <v>78.5</v>
      </c>
      <c r="BF47" s="39">
        <v>3.56</v>
      </c>
      <c r="BG47" s="43">
        <v>52.1</v>
      </c>
      <c r="BH47" s="39">
        <v>1.96</v>
      </c>
      <c r="BI47" s="43">
        <v>8.1999999999999993</v>
      </c>
      <c r="BJ47" s="39">
        <v>3.14</v>
      </c>
      <c r="BK47" s="29"/>
    </row>
    <row r="48" spans="1:63" x14ac:dyDescent="0.35">
      <c r="A48">
        <v>4</v>
      </c>
      <c r="B48" t="s">
        <v>123</v>
      </c>
      <c r="C48" t="s">
        <v>124</v>
      </c>
      <c r="D48" s="21">
        <v>9.69E-2</v>
      </c>
      <c r="E48" s="22">
        <v>2.1</v>
      </c>
      <c r="F48" s="21">
        <v>0.2913</v>
      </c>
      <c r="G48" s="22">
        <v>4.4000000000000004</v>
      </c>
      <c r="H48" s="21">
        <v>0.2261</v>
      </c>
      <c r="I48" s="22">
        <v>1.61</v>
      </c>
      <c r="J48" s="23">
        <v>0.51739999999999997</v>
      </c>
      <c r="K48" s="22">
        <v>3.16</v>
      </c>
      <c r="L48" s="23">
        <v>464.35</v>
      </c>
      <c r="M48" s="29"/>
      <c r="N48" s="38">
        <v>179.19</v>
      </c>
      <c r="O48" s="39">
        <v>-4.53</v>
      </c>
      <c r="P48" s="38">
        <v>208.87</v>
      </c>
      <c r="Q48" s="39">
        <v>-3.91</v>
      </c>
      <c r="R48" s="29"/>
      <c r="S48" s="23">
        <v>298.3</v>
      </c>
      <c r="T48" s="22">
        <v>6.31</v>
      </c>
      <c r="U48" s="23">
        <v>298.3</v>
      </c>
      <c r="V48" s="22">
        <v>6.31</v>
      </c>
      <c r="W48" s="23">
        <v>298.3</v>
      </c>
      <c r="X48" s="22">
        <v>6.31</v>
      </c>
      <c r="Y48" s="23">
        <v>298.3</v>
      </c>
      <c r="Z48" s="22">
        <v>6.31</v>
      </c>
      <c r="AA48" s="23">
        <v>298.3</v>
      </c>
      <c r="AB48" s="22">
        <v>6.31</v>
      </c>
      <c r="AC48" s="23">
        <v>320.94</v>
      </c>
      <c r="AD48" s="22">
        <v>6.31</v>
      </c>
      <c r="AE48" s="23">
        <v>343.58000000000004</v>
      </c>
      <c r="AF48" s="22">
        <v>6.31</v>
      </c>
      <c r="AG48" s="23">
        <v>705.81999999999994</v>
      </c>
      <c r="AH48" s="22">
        <v>6.3</v>
      </c>
      <c r="AI48" s="23">
        <v>796.38000000000011</v>
      </c>
      <c r="AJ48" s="22">
        <v>6.3</v>
      </c>
      <c r="AK48" s="23">
        <v>1588.78</v>
      </c>
      <c r="AL48" s="22">
        <v>6.29</v>
      </c>
      <c r="AM48" s="23">
        <v>7022.38</v>
      </c>
      <c r="AN48" s="22">
        <v>6.29</v>
      </c>
      <c r="AO48" s="29"/>
      <c r="AP48" s="40">
        <v>0</v>
      </c>
      <c r="AQ48" s="41">
        <v>0</v>
      </c>
      <c r="AR48" s="40">
        <v>941.83999999999992</v>
      </c>
      <c r="AS48" s="41">
        <v>4.99</v>
      </c>
      <c r="AT48" s="40">
        <v>971.52</v>
      </c>
      <c r="AU48" s="41">
        <v>4.83</v>
      </c>
      <c r="AV48" s="29"/>
      <c r="AW48" s="42">
        <v>0.6</v>
      </c>
      <c r="AX48" s="42">
        <v>1.6</v>
      </c>
      <c r="AY48" s="22">
        <v>0</v>
      </c>
      <c r="AZ48" s="42">
        <v>0</v>
      </c>
      <c r="BA48" s="22">
        <v>0</v>
      </c>
      <c r="BB48" s="29"/>
      <c r="BC48" s="43">
        <v>86.5</v>
      </c>
      <c r="BD48" s="39">
        <v>3.59</v>
      </c>
      <c r="BE48" s="43">
        <v>78</v>
      </c>
      <c r="BF48" s="39">
        <v>4</v>
      </c>
      <c r="BG48" s="43">
        <v>52</v>
      </c>
      <c r="BH48" s="39">
        <v>8</v>
      </c>
      <c r="BI48" s="43">
        <v>6.5</v>
      </c>
      <c r="BJ48" s="39">
        <v>0</v>
      </c>
      <c r="BK48" s="29"/>
    </row>
    <row r="49" spans="1:63" x14ac:dyDescent="0.35">
      <c r="A49">
        <v>4</v>
      </c>
      <c r="B49" t="s">
        <v>125</v>
      </c>
      <c r="C49" t="s">
        <v>126</v>
      </c>
      <c r="D49" s="21">
        <v>0.11119999999999999</v>
      </c>
      <c r="E49" s="22">
        <v>7.09</v>
      </c>
      <c r="F49" s="21">
        <v>0.38879999999999998</v>
      </c>
      <c r="G49" s="22">
        <v>4.78</v>
      </c>
      <c r="H49" s="21">
        <v>0.27010000000000001</v>
      </c>
      <c r="I49" s="22">
        <v>4.13</v>
      </c>
      <c r="J49" s="23">
        <v>0.65890000000000004</v>
      </c>
      <c r="K49" s="22">
        <v>4.51</v>
      </c>
      <c r="L49" s="23">
        <v>490.6</v>
      </c>
      <c r="M49" s="29"/>
      <c r="N49" s="38">
        <v>270.74</v>
      </c>
      <c r="O49" s="39">
        <v>10.1</v>
      </c>
      <c r="P49" s="38">
        <v>312.52</v>
      </c>
      <c r="Q49" s="39">
        <v>8.6300000000000008</v>
      </c>
      <c r="R49" s="29"/>
      <c r="S49" s="23">
        <v>197.76</v>
      </c>
      <c r="T49" s="22">
        <v>3.19</v>
      </c>
      <c r="U49" s="23">
        <v>197.76</v>
      </c>
      <c r="V49" s="22">
        <v>3.19</v>
      </c>
      <c r="W49" s="23">
        <v>197.76</v>
      </c>
      <c r="X49" s="22">
        <v>3.19</v>
      </c>
      <c r="Y49" s="23">
        <v>197.76</v>
      </c>
      <c r="Z49" s="22">
        <v>3.19</v>
      </c>
      <c r="AA49" s="23">
        <v>197.76</v>
      </c>
      <c r="AB49" s="22">
        <v>3.19</v>
      </c>
      <c r="AC49" s="23">
        <v>197.76</v>
      </c>
      <c r="AD49" s="22">
        <v>3.19</v>
      </c>
      <c r="AE49" s="23">
        <v>197.76</v>
      </c>
      <c r="AF49" s="22">
        <v>3.19</v>
      </c>
      <c r="AG49" s="23">
        <v>732</v>
      </c>
      <c r="AH49" s="22">
        <v>3.39</v>
      </c>
      <c r="AI49" s="23">
        <v>732</v>
      </c>
      <c r="AJ49" s="22">
        <v>3.39</v>
      </c>
      <c r="AK49" s="23">
        <v>1722</v>
      </c>
      <c r="AL49" s="22">
        <v>3.24</v>
      </c>
      <c r="AM49" s="23">
        <v>3822</v>
      </c>
      <c r="AN49" s="22">
        <v>3.16</v>
      </c>
      <c r="AO49" s="29"/>
      <c r="AP49" s="40">
        <v>0</v>
      </c>
      <c r="AQ49" s="41">
        <v>0</v>
      </c>
      <c r="AR49" s="40">
        <v>959.1</v>
      </c>
      <c r="AS49" s="41">
        <v>7.08</v>
      </c>
      <c r="AT49" s="40">
        <v>1000.88</v>
      </c>
      <c r="AU49" s="41">
        <v>6.77</v>
      </c>
      <c r="AV49" s="29"/>
      <c r="AW49" s="42">
        <v>0.55000000000000004</v>
      </c>
      <c r="AX49" s="42">
        <v>1.9</v>
      </c>
      <c r="AY49" s="22">
        <v>3.83</v>
      </c>
      <c r="AZ49" s="42">
        <v>0</v>
      </c>
      <c r="BA49" s="22">
        <v>0</v>
      </c>
      <c r="BB49" s="29"/>
      <c r="BC49" s="43">
        <v>86.85</v>
      </c>
      <c r="BD49" s="39">
        <v>3.55</v>
      </c>
      <c r="BE49" s="43">
        <v>78.5</v>
      </c>
      <c r="BF49" s="39">
        <v>3.56</v>
      </c>
      <c r="BG49" s="43">
        <v>52.1</v>
      </c>
      <c r="BH49" s="39">
        <v>1.94</v>
      </c>
      <c r="BI49" s="43">
        <v>16.649999999999999</v>
      </c>
      <c r="BJ49" s="39">
        <v>4.3899999999999997</v>
      </c>
      <c r="BK49" s="29"/>
    </row>
    <row r="50" spans="1:63" x14ac:dyDescent="0.35">
      <c r="A50">
        <v>4</v>
      </c>
      <c r="B50" t="s">
        <v>127</v>
      </c>
      <c r="C50" t="s">
        <v>128</v>
      </c>
      <c r="D50" s="21">
        <v>0.1168</v>
      </c>
      <c r="E50" s="22">
        <v>9.68</v>
      </c>
      <c r="F50" s="21">
        <v>0.51529999999999998</v>
      </c>
      <c r="G50" s="22">
        <v>15.9</v>
      </c>
      <c r="H50" s="21">
        <v>0.4118</v>
      </c>
      <c r="I50" s="22">
        <v>15.72</v>
      </c>
      <c r="J50" s="23">
        <v>0.92710000000000004</v>
      </c>
      <c r="K50" s="22">
        <v>15.82</v>
      </c>
      <c r="L50" s="23">
        <v>452.13</v>
      </c>
      <c r="M50" s="29"/>
      <c r="N50" s="38">
        <v>288.10000000000002</v>
      </c>
      <c r="O50" s="39">
        <v>2.74</v>
      </c>
      <c r="P50" s="38">
        <v>316.52</v>
      </c>
      <c r="Q50" s="39">
        <v>2.84</v>
      </c>
      <c r="R50" s="29"/>
      <c r="S50" s="23">
        <v>292.44</v>
      </c>
      <c r="T50" s="22">
        <v>0</v>
      </c>
      <c r="U50" s="23">
        <v>292.44</v>
      </c>
      <c r="V50" s="22">
        <v>0</v>
      </c>
      <c r="W50" s="23">
        <v>292.44</v>
      </c>
      <c r="X50" s="22">
        <v>0</v>
      </c>
      <c r="Y50" s="23">
        <v>292.44</v>
      </c>
      <c r="Z50" s="22">
        <v>0</v>
      </c>
      <c r="AA50" s="23">
        <v>292.44</v>
      </c>
      <c r="AB50" s="22">
        <v>0</v>
      </c>
      <c r="AC50" s="23">
        <v>292.44</v>
      </c>
      <c r="AD50" s="22">
        <v>0</v>
      </c>
      <c r="AE50" s="23">
        <v>292.44</v>
      </c>
      <c r="AF50" s="22">
        <v>0</v>
      </c>
      <c r="AG50" s="23">
        <v>772.44</v>
      </c>
      <c r="AH50" s="22">
        <v>0</v>
      </c>
      <c r="AI50" s="23">
        <v>892.44</v>
      </c>
      <c r="AJ50" s="22">
        <v>0</v>
      </c>
      <c r="AK50" s="23">
        <v>1942.44</v>
      </c>
      <c r="AL50" s="22">
        <v>0</v>
      </c>
      <c r="AM50" s="23">
        <v>8065.23</v>
      </c>
      <c r="AN50" s="22">
        <v>0</v>
      </c>
      <c r="AO50" s="29"/>
      <c r="AP50" s="40">
        <v>0</v>
      </c>
      <c r="AQ50" s="41">
        <v>0</v>
      </c>
      <c r="AR50" s="40">
        <v>1032.67</v>
      </c>
      <c r="AS50" s="41">
        <v>4.83</v>
      </c>
      <c r="AT50" s="40">
        <v>1061.0899999999999</v>
      </c>
      <c r="AU50" s="41">
        <v>4.8</v>
      </c>
      <c r="AV50" s="29"/>
      <c r="AW50" s="42">
        <v>1.1000000000000001</v>
      </c>
      <c r="AX50" s="42">
        <v>2.95</v>
      </c>
      <c r="AY50" s="22">
        <v>1.72</v>
      </c>
      <c r="AZ50" s="42">
        <v>95.64</v>
      </c>
      <c r="BA50" s="22">
        <v>2.1800000000000002</v>
      </c>
      <c r="BB50" s="29"/>
      <c r="BC50" s="43">
        <v>86.85</v>
      </c>
      <c r="BD50" s="39">
        <v>3.55</v>
      </c>
      <c r="BE50" s="43">
        <v>78.5</v>
      </c>
      <c r="BF50" s="39">
        <v>3.56</v>
      </c>
      <c r="BG50" s="43">
        <v>52.1</v>
      </c>
      <c r="BH50" s="39">
        <v>1.96</v>
      </c>
      <c r="BI50" s="43">
        <v>19.399999999999999</v>
      </c>
      <c r="BJ50" s="39">
        <v>2.11</v>
      </c>
      <c r="BK50" s="29"/>
    </row>
    <row r="51" spans="1:63" x14ac:dyDescent="0.35">
      <c r="A51">
        <v>4</v>
      </c>
      <c r="B51" t="s">
        <v>129</v>
      </c>
      <c r="C51" t="s">
        <v>130</v>
      </c>
      <c r="D51" s="21">
        <v>0.11509999999999999</v>
      </c>
      <c r="E51" s="22">
        <v>3.7</v>
      </c>
      <c r="F51" s="21">
        <v>0.33389999999999997</v>
      </c>
      <c r="G51" s="22">
        <v>3.14</v>
      </c>
      <c r="H51" s="21">
        <v>0.25380000000000003</v>
      </c>
      <c r="I51" s="22">
        <v>2.0499999999999998</v>
      </c>
      <c r="J51" s="23">
        <v>0.5877</v>
      </c>
      <c r="K51" s="22">
        <v>2.66</v>
      </c>
      <c r="L51" s="23">
        <v>501.69</v>
      </c>
      <c r="M51" s="29"/>
      <c r="N51" s="38">
        <v>232.12</v>
      </c>
      <c r="O51" s="39">
        <v>1.22</v>
      </c>
      <c r="P51" s="38">
        <v>232.12</v>
      </c>
      <c r="Q51" s="39">
        <v>1.22</v>
      </c>
      <c r="R51" s="29"/>
      <c r="S51" s="23">
        <v>390.72</v>
      </c>
      <c r="T51" s="22">
        <v>3.01</v>
      </c>
      <c r="U51" s="23">
        <v>390.72</v>
      </c>
      <c r="V51" s="22">
        <v>3.01</v>
      </c>
      <c r="W51" s="23">
        <v>390.72</v>
      </c>
      <c r="X51" s="22">
        <v>3.01</v>
      </c>
      <c r="Y51" s="23">
        <v>390.72</v>
      </c>
      <c r="Z51" s="22">
        <v>3.01</v>
      </c>
      <c r="AA51" s="23">
        <v>390.72</v>
      </c>
      <c r="AB51" s="22">
        <v>3.01</v>
      </c>
      <c r="AC51" s="23">
        <v>390.72</v>
      </c>
      <c r="AD51" s="22">
        <v>3.01</v>
      </c>
      <c r="AE51" s="23">
        <v>390.72</v>
      </c>
      <c r="AF51" s="22">
        <v>3.01</v>
      </c>
      <c r="AG51" s="23">
        <v>1276.8</v>
      </c>
      <c r="AH51" s="22">
        <v>3.01</v>
      </c>
      <c r="AI51" s="23">
        <v>1276.8</v>
      </c>
      <c r="AJ51" s="22">
        <v>3.01</v>
      </c>
      <c r="AK51" s="23">
        <v>2827.44</v>
      </c>
      <c r="AL51" s="22">
        <v>3.01</v>
      </c>
      <c r="AM51" s="23">
        <v>13460.4</v>
      </c>
      <c r="AN51" s="22">
        <v>3.01</v>
      </c>
      <c r="AO51" s="29"/>
      <c r="AP51" s="40">
        <v>0</v>
      </c>
      <c r="AQ51" s="41">
        <v>0</v>
      </c>
      <c r="AR51" s="40">
        <v>1124.53</v>
      </c>
      <c r="AS51" s="41">
        <v>2.94</v>
      </c>
      <c r="AT51" s="40">
        <v>1124.53</v>
      </c>
      <c r="AU51" s="41">
        <v>2.94</v>
      </c>
      <c r="AV51" s="29"/>
      <c r="AW51" s="42">
        <v>1.25</v>
      </c>
      <c r="AX51" s="42">
        <v>1.75</v>
      </c>
      <c r="AY51" s="22">
        <v>2.94</v>
      </c>
      <c r="AZ51" s="42">
        <v>0</v>
      </c>
      <c r="BA51" s="22">
        <v>0</v>
      </c>
      <c r="BB51" s="29"/>
      <c r="BC51" s="43">
        <v>86.85</v>
      </c>
      <c r="BD51" s="39">
        <v>3.55</v>
      </c>
      <c r="BE51" s="43">
        <v>78.5</v>
      </c>
      <c r="BF51" s="39">
        <v>3.56</v>
      </c>
      <c r="BG51" s="43">
        <v>52.1</v>
      </c>
      <c r="BH51" s="39">
        <v>1.96</v>
      </c>
      <c r="BI51" s="43">
        <v>8.5</v>
      </c>
      <c r="BJ51" s="39">
        <v>4.9400000000000004</v>
      </c>
      <c r="BK51" s="29"/>
    </row>
    <row r="52" spans="1:63" x14ac:dyDescent="0.35">
      <c r="A52">
        <v>4</v>
      </c>
      <c r="B52" t="s">
        <v>131</v>
      </c>
      <c r="C52" t="s">
        <v>132</v>
      </c>
      <c r="D52" s="21">
        <v>8.2199999999999995E-2</v>
      </c>
      <c r="E52" s="22">
        <v>3.4</v>
      </c>
      <c r="F52" s="21">
        <v>0.29220000000000002</v>
      </c>
      <c r="G52" s="22">
        <v>7.14</v>
      </c>
      <c r="H52" s="21">
        <v>0.25180000000000002</v>
      </c>
      <c r="I52" s="22">
        <v>7.13</v>
      </c>
      <c r="J52" s="23">
        <v>0.54400000000000004</v>
      </c>
      <c r="K52" s="22">
        <v>7.13</v>
      </c>
      <c r="L52" s="23">
        <v>330.15</v>
      </c>
      <c r="M52" s="29"/>
      <c r="N52" s="38">
        <v>217.14</v>
      </c>
      <c r="O52" s="39">
        <v>2.84</v>
      </c>
      <c r="P52" s="38">
        <v>258.27999999999997</v>
      </c>
      <c r="Q52" s="39">
        <v>2.38</v>
      </c>
      <c r="R52" s="29"/>
      <c r="S52" s="23">
        <v>299</v>
      </c>
      <c r="T52" s="22">
        <v>3.46</v>
      </c>
      <c r="U52" s="23">
        <v>299</v>
      </c>
      <c r="V52" s="22">
        <v>3.46</v>
      </c>
      <c r="W52" s="23">
        <v>299</v>
      </c>
      <c r="X52" s="22">
        <v>3.46</v>
      </c>
      <c r="Y52" s="23">
        <v>299</v>
      </c>
      <c r="Z52" s="22">
        <v>3.46</v>
      </c>
      <c r="AA52" s="23">
        <v>299</v>
      </c>
      <c r="AB52" s="22">
        <v>3.46</v>
      </c>
      <c r="AC52" s="23">
        <v>299</v>
      </c>
      <c r="AD52" s="22">
        <v>3.46</v>
      </c>
      <c r="AE52" s="23">
        <v>649</v>
      </c>
      <c r="AF52" s="22">
        <v>3.51</v>
      </c>
      <c r="AG52" s="23">
        <v>1859</v>
      </c>
      <c r="AH52" s="22">
        <v>3.45</v>
      </c>
      <c r="AI52" s="23">
        <v>1859</v>
      </c>
      <c r="AJ52" s="22">
        <v>3.45</v>
      </c>
      <c r="AK52" s="23">
        <v>2507</v>
      </c>
      <c r="AL52" s="22">
        <v>3.42</v>
      </c>
      <c r="AM52" s="23">
        <v>7691</v>
      </c>
      <c r="AN52" s="22">
        <v>3.37</v>
      </c>
      <c r="AO52" s="29"/>
      <c r="AP52" s="40">
        <v>0</v>
      </c>
      <c r="AQ52" s="41">
        <v>0</v>
      </c>
      <c r="AR52" s="40">
        <v>846.29</v>
      </c>
      <c r="AS52" s="41">
        <v>3.28</v>
      </c>
      <c r="AT52" s="40">
        <v>887.43</v>
      </c>
      <c r="AU52" s="41">
        <v>3.12</v>
      </c>
      <c r="AV52" s="29"/>
      <c r="AW52" s="42">
        <v>1.05</v>
      </c>
      <c r="AX52" s="42">
        <v>1.05</v>
      </c>
      <c r="AY52" s="22">
        <v>0</v>
      </c>
      <c r="AZ52" s="42">
        <v>0</v>
      </c>
      <c r="BA52" s="22">
        <v>0</v>
      </c>
      <c r="BB52" s="29"/>
      <c r="BC52" s="43">
        <v>86.85</v>
      </c>
      <c r="BD52" s="39">
        <v>3.58</v>
      </c>
      <c r="BE52" s="43">
        <v>78.5</v>
      </c>
      <c r="BF52" s="39">
        <v>3.56</v>
      </c>
      <c r="BG52" s="43">
        <v>52.1</v>
      </c>
      <c r="BH52" s="39">
        <v>1.96</v>
      </c>
      <c r="BI52" s="43">
        <v>14.2</v>
      </c>
      <c r="BJ52" s="39">
        <v>3.65</v>
      </c>
      <c r="BK52" s="29"/>
    </row>
    <row r="53" spans="1:63" x14ac:dyDescent="0.35">
      <c r="A53">
        <v>4</v>
      </c>
      <c r="B53" t="s">
        <v>133</v>
      </c>
      <c r="C53" t="s">
        <v>134</v>
      </c>
      <c r="D53" s="21">
        <v>0.10539999999999999</v>
      </c>
      <c r="E53" s="22">
        <v>2.86</v>
      </c>
      <c r="F53" s="21">
        <v>0.31069999999999998</v>
      </c>
      <c r="G53" s="22">
        <v>1.71</v>
      </c>
      <c r="H53" s="21">
        <v>0.25340000000000001</v>
      </c>
      <c r="I53" s="22">
        <v>1.7</v>
      </c>
      <c r="J53" s="23">
        <v>0.56410000000000005</v>
      </c>
      <c r="K53" s="22">
        <v>1.7</v>
      </c>
      <c r="L53" s="23">
        <v>468.42</v>
      </c>
      <c r="M53" s="29"/>
      <c r="N53" s="38">
        <v>267.60000000000002</v>
      </c>
      <c r="O53" s="39">
        <v>0</v>
      </c>
      <c r="P53" s="38">
        <v>267.60000000000002</v>
      </c>
      <c r="Q53" s="39">
        <v>0</v>
      </c>
      <c r="R53" s="29"/>
      <c r="S53" s="23">
        <v>270.48</v>
      </c>
      <c r="T53" s="22">
        <v>2.92</v>
      </c>
      <c r="U53" s="23">
        <v>270.48</v>
      </c>
      <c r="V53" s="22">
        <v>2.92</v>
      </c>
      <c r="W53" s="23">
        <v>270.48</v>
      </c>
      <c r="X53" s="22">
        <v>2.92</v>
      </c>
      <c r="Y53" s="23">
        <v>270.48</v>
      </c>
      <c r="Z53" s="22">
        <v>2.92</v>
      </c>
      <c r="AA53" s="23">
        <v>270.48</v>
      </c>
      <c r="AB53" s="22">
        <v>2.92</v>
      </c>
      <c r="AC53" s="23">
        <v>270.48</v>
      </c>
      <c r="AD53" s="22">
        <v>2.92</v>
      </c>
      <c r="AE53" s="23">
        <v>270.48</v>
      </c>
      <c r="AF53" s="22">
        <v>2.92</v>
      </c>
      <c r="AG53" s="23">
        <v>2158.08</v>
      </c>
      <c r="AH53" s="22">
        <v>2.9</v>
      </c>
      <c r="AI53" s="23">
        <v>2158.08</v>
      </c>
      <c r="AJ53" s="22">
        <v>2.9</v>
      </c>
      <c r="AK53" s="23">
        <v>5462.64</v>
      </c>
      <c r="AL53" s="22">
        <v>2.9</v>
      </c>
      <c r="AM53" s="23">
        <v>28122.480000000003</v>
      </c>
      <c r="AN53" s="22">
        <v>2.9</v>
      </c>
      <c r="AO53" s="29"/>
      <c r="AP53" s="40">
        <v>0</v>
      </c>
      <c r="AQ53" s="41">
        <v>0</v>
      </c>
      <c r="AR53" s="40">
        <v>1006.5</v>
      </c>
      <c r="AS53" s="41">
        <v>2.1</v>
      </c>
      <c r="AT53" s="40">
        <v>1006.5</v>
      </c>
      <c r="AU53" s="41">
        <v>2.1</v>
      </c>
      <c r="AV53" s="29"/>
      <c r="AW53" s="42">
        <v>0.84</v>
      </c>
      <c r="AX53" s="42">
        <v>2.0099999999999998</v>
      </c>
      <c r="AY53" s="22">
        <v>2.5499999999999998</v>
      </c>
      <c r="AZ53" s="42">
        <v>0</v>
      </c>
      <c r="BA53" s="22">
        <v>0</v>
      </c>
      <c r="BB53" s="29"/>
      <c r="BC53" s="43">
        <v>86.85</v>
      </c>
      <c r="BD53" s="39">
        <v>3.58</v>
      </c>
      <c r="BE53" s="43">
        <v>78.5</v>
      </c>
      <c r="BF53" s="39">
        <v>3.56</v>
      </c>
      <c r="BG53" s="43">
        <v>52.1</v>
      </c>
      <c r="BH53" s="39">
        <v>1.96</v>
      </c>
      <c r="BI53" s="43">
        <v>14.2</v>
      </c>
      <c r="BJ53" s="39">
        <v>2.9</v>
      </c>
      <c r="BK53" s="29"/>
    </row>
    <row r="54" spans="1:63" x14ac:dyDescent="0.35">
      <c r="A54">
        <v>4</v>
      </c>
      <c r="B54" t="s">
        <v>135</v>
      </c>
      <c r="C54" t="s">
        <v>136</v>
      </c>
      <c r="D54" s="21">
        <v>0.11650000000000001</v>
      </c>
      <c r="E54" s="22">
        <v>4.01</v>
      </c>
      <c r="F54" s="21">
        <v>0.47710000000000002</v>
      </c>
      <c r="G54" s="22">
        <v>3.4</v>
      </c>
      <c r="H54" s="21">
        <v>0.35980000000000001</v>
      </c>
      <c r="I54" s="22">
        <v>2.81</v>
      </c>
      <c r="J54" s="23">
        <v>0.83689999999999998</v>
      </c>
      <c r="K54" s="22">
        <v>3.14</v>
      </c>
      <c r="L54" s="23">
        <v>449.75</v>
      </c>
      <c r="M54" s="29"/>
      <c r="N54" s="38">
        <v>233.47</v>
      </c>
      <c r="O54" s="39">
        <v>1.2</v>
      </c>
      <c r="P54" s="38">
        <v>269.67</v>
      </c>
      <c r="Q54" s="39">
        <v>1.03</v>
      </c>
      <c r="R54" s="29"/>
      <c r="S54" s="23">
        <v>276.72000000000003</v>
      </c>
      <c r="T54" s="22">
        <v>3.27</v>
      </c>
      <c r="U54" s="23">
        <v>276.72000000000003</v>
      </c>
      <c r="V54" s="22">
        <v>3.27</v>
      </c>
      <c r="W54" s="23">
        <v>276.72000000000003</v>
      </c>
      <c r="X54" s="22">
        <v>3.27</v>
      </c>
      <c r="Y54" s="23">
        <v>276.72000000000003</v>
      </c>
      <c r="Z54" s="22">
        <v>3.27</v>
      </c>
      <c r="AA54" s="23">
        <v>276.72000000000003</v>
      </c>
      <c r="AB54" s="22">
        <v>3.27</v>
      </c>
      <c r="AC54" s="23">
        <v>276.72000000000003</v>
      </c>
      <c r="AD54" s="22">
        <v>3.27</v>
      </c>
      <c r="AE54" s="23">
        <v>276.72000000000003</v>
      </c>
      <c r="AF54" s="22">
        <v>3.27</v>
      </c>
      <c r="AG54" s="23">
        <v>2240.88</v>
      </c>
      <c r="AH54" s="22">
        <v>3.28</v>
      </c>
      <c r="AI54" s="23">
        <v>2240.88</v>
      </c>
      <c r="AJ54" s="22">
        <v>3.28</v>
      </c>
      <c r="AK54" s="23">
        <v>5678.16</v>
      </c>
      <c r="AL54" s="22">
        <v>3.28</v>
      </c>
      <c r="AM54" s="23">
        <v>29248.080000000002</v>
      </c>
      <c r="AN54" s="22">
        <v>3.28</v>
      </c>
      <c r="AO54" s="29"/>
      <c r="AP54" s="40">
        <v>0</v>
      </c>
      <c r="AQ54" s="41">
        <v>0</v>
      </c>
      <c r="AR54" s="40">
        <v>959.94</v>
      </c>
      <c r="AS54" s="41">
        <v>3.1</v>
      </c>
      <c r="AT54" s="40">
        <v>996.1400000000001</v>
      </c>
      <c r="AU54" s="41">
        <v>2.98</v>
      </c>
      <c r="AV54" s="29"/>
      <c r="AW54" s="42">
        <v>0.9</v>
      </c>
      <c r="AX54" s="42">
        <v>1.3</v>
      </c>
      <c r="AY54" s="22">
        <v>8.33</v>
      </c>
      <c r="AZ54" s="42">
        <v>66.239999999999995</v>
      </c>
      <c r="BA54" s="22">
        <v>-25</v>
      </c>
      <c r="BB54" s="29"/>
      <c r="BC54" s="43">
        <v>86.85</v>
      </c>
      <c r="BD54" s="39">
        <v>3.55</v>
      </c>
      <c r="BE54" s="43">
        <v>78.5</v>
      </c>
      <c r="BF54" s="39">
        <v>3.56</v>
      </c>
      <c r="BG54" s="43">
        <v>52.1</v>
      </c>
      <c r="BH54" s="39">
        <v>1.94</v>
      </c>
      <c r="BI54" s="43">
        <v>18.600000000000001</v>
      </c>
      <c r="BJ54" s="39">
        <v>0</v>
      </c>
      <c r="BK54" s="29"/>
    </row>
    <row r="55" spans="1:63" x14ac:dyDescent="0.35">
      <c r="A55">
        <v>4</v>
      </c>
      <c r="B55" t="s">
        <v>137</v>
      </c>
      <c r="C55" t="s">
        <v>138</v>
      </c>
      <c r="D55" s="21">
        <v>0.11</v>
      </c>
      <c r="E55" s="22">
        <v>2.48</v>
      </c>
      <c r="F55" s="21">
        <v>0.26869999999999999</v>
      </c>
      <c r="G55" s="22">
        <v>5.44</v>
      </c>
      <c r="H55" s="21">
        <v>0.2326</v>
      </c>
      <c r="I55" s="22">
        <v>6.49</v>
      </c>
      <c r="J55" s="23">
        <v>0.50129999999999997</v>
      </c>
      <c r="K55" s="22">
        <v>5.92</v>
      </c>
      <c r="L55" s="23">
        <v>477.13</v>
      </c>
      <c r="M55" s="29"/>
      <c r="N55" s="38">
        <v>239.53</v>
      </c>
      <c r="O55" s="39">
        <v>5.46</v>
      </c>
      <c r="P55" s="38">
        <v>268.32</v>
      </c>
      <c r="Q55" s="39">
        <v>3.72</v>
      </c>
      <c r="R55" s="29"/>
      <c r="S55" s="23">
        <v>350.3</v>
      </c>
      <c r="T55" s="22">
        <v>5.58</v>
      </c>
      <c r="U55" s="23">
        <v>350.3</v>
      </c>
      <c r="V55" s="22">
        <v>5.58</v>
      </c>
      <c r="W55" s="23">
        <v>350.3</v>
      </c>
      <c r="X55" s="22">
        <v>5.58</v>
      </c>
      <c r="Y55" s="23">
        <v>350.3</v>
      </c>
      <c r="Z55" s="22">
        <v>5.58</v>
      </c>
      <c r="AA55" s="23">
        <v>350.3</v>
      </c>
      <c r="AB55" s="22">
        <v>5.58</v>
      </c>
      <c r="AC55" s="23">
        <v>350.3</v>
      </c>
      <c r="AD55" s="22">
        <v>5.58</v>
      </c>
      <c r="AE55" s="23">
        <v>350.3</v>
      </c>
      <c r="AF55" s="22">
        <v>5.58</v>
      </c>
      <c r="AG55" s="23">
        <v>878.3</v>
      </c>
      <c r="AH55" s="22">
        <v>6.1</v>
      </c>
      <c r="AI55" s="23">
        <v>1010.3</v>
      </c>
      <c r="AJ55" s="22">
        <v>6.15</v>
      </c>
      <c r="AK55" s="23">
        <v>2165.3000000000002</v>
      </c>
      <c r="AL55" s="22">
        <v>6.31</v>
      </c>
      <c r="AM55" s="23">
        <v>8685.2999999999993</v>
      </c>
      <c r="AN55" s="22">
        <v>4.9400000000000004</v>
      </c>
      <c r="AO55" s="29"/>
      <c r="AP55" s="40">
        <v>0</v>
      </c>
      <c r="AQ55" s="41">
        <v>0</v>
      </c>
      <c r="AR55" s="40">
        <v>1066.96</v>
      </c>
      <c r="AS55" s="41">
        <v>4.1399999999999997</v>
      </c>
      <c r="AT55" s="40">
        <v>1095.75</v>
      </c>
      <c r="AU55" s="41">
        <v>3.76</v>
      </c>
      <c r="AV55" s="29"/>
      <c r="AW55" s="42">
        <v>1.1000000000000001</v>
      </c>
      <c r="AX55" s="42">
        <v>1.55</v>
      </c>
      <c r="AY55" s="22">
        <v>0</v>
      </c>
      <c r="AZ55" s="42">
        <v>0</v>
      </c>
      <c r="BA55" s="22">
        <v>0</v>
      </c>
      <c r="BB55" s="29"/>
      <c r="BC55" s="43">
        <v>86.85</v>
      </c>
      <c r="BD55" s="39">
        <v>3.58</v>
      </c>
      <c r="BE55" s="43">
        <v>78.5</v>
      </c>
      <c r="BF55" s="39">
        <v>3.56</v>
      </c>
      <c r="BG55" s="43">
        <v>52.1</v>
      </c>
      <c r="BH55" s="39">
        <v>1.96</v>
      </c>
      <c r="BI55" s="43">
        <v>8.85</v>
      </c>
      <c r="BJ55" s="39">
        <v>4.12</v>
      </c>
      <c r="BK55" s="29"/>
    </row>
    <row r="56" spans="1:63" x14ac:dyDescent="0.35">
      <c r="A56">
        <v>4</v>
      </c>
      <c r="B56" t="s">
        <v>139</v>
      </c>
      <c r="C56" t="s">
        <v>140</v>
      </c>
      <c r="D56" s="21">
        <v>0.10100000000000001</v>
      </c>
      <c r="E56" s="22">
        <v>4.4000000000000004</v>
      </c>
      <c r="F56" s="21">
        <v>0.29380000000000001</v>
      </c>
      <c r="G56" s="22">
        <v>9.67</v>
      </c>
      <c r="H56" s="21">
        <v>0.20760000000000001</v>
      </c>
      <c r="I56" s="22">
        <v>8.51</v>
      </c>
      <c r="J56" s="23">
        <v>0.50140000000000007</v>
      </c>
      <c r="K56" s="22">
        <v>9.19</v>
      </c>
      <c r="L56" s="23">
        <v>433.78</v>
      </c>
      <c r="M56" s="29"/>
      <c r="N56" s="38">
        <v>242.7</v>
      </c>
      <c r="O56" s="39">
        <v>15.08</v>
      </c>
      <c r="P56" s="38">
        <v>271.08</v>
      </c>
      <c r="Q56" s="39">
        <v>13.41</v>
      </c>
      <c r="R56" s="29"/>
      <c r="S56" s="23">
        <v>160.08000000000001</v>
      </c>
      <c r="T56" s="22">
        <v>25.85</v>
      </c>
      <c r="U56" s="23">
        <v>160.08000000000001</v>
      </c>
      <c r="V56" s="22">
        <v>25.85</v>
      </c>
      <c r="W56" s="23" t="s">
        <v>773</v>
      </c>
      <c r="X56" s="22" t="s">
        <v>773</v>
      </c>
      <c r="Y56" s="23" t="s">
        <v>773</v>
      </c>
      <c r="Z56" s="22" t="s">
        <v>773</v>
      </c>
      <c r="AA56" s="23" t="s">
        <v>773</v>
      </c>
      <c r="AB56" s="22" t="s">
        <v>773</v>
      </c>
      <c r="AC56" s="23" t="s">
        <v>773</v>
      </c>
      <c r="AD56" s="22" t="s">
        <v>773</v>
      </c>
      <c r="AE56" s="23" t="s">
        <v>773</v>
      </c>
      <c r="AF56" s="22" t="s">
        <v>773</v>
      </c>
      <c r="AG56" s="23" t="s">
        <v>773</v>
      </c>
      <c r="AH56" s="22" t="s">
        <v>773</v>
      </c>
      <c r="AI56" s="23" t="s">
        <v>773</v>
      </c>
      <c r="AJ56" s="22" t="s">
        <v>773</v>
      </c>
      <c r="AK56" s="23" t="s">
        <v>773</v>
      </c>
      <c r="AL56" s="22" t="s">
        <v>773</v>
      </c>
      <c r="AM56" s="23" t="s">
        <v>773</v>
      </c>
      <c r="AN56" s="22" t="s">
        <v>773</v>
      </c>
      <c r="AO56" s="29"/>
      <c r="AP56" s="40">
        <v>0</v>
      </c>
      <c r="AQ56" s="41">
        <v>0</v>
      </c>
      <c r="AR56" s="40">
        <v>836.56000000000006</v>
      </c>
      <c r="AS56" s="41">
        <v>11.01</v>
      </c>
      <c r="AT56" s="40">
        <v>864.93999999999994</v>
      </c>
      <c r="AU56" s="41">
        <v>10.64</v>
      </c>
      <c r="AV56" s="29"/>
      <c r="AW56" s="42">
        <v>1.75</v>
      </c>
      <c r="AX56" s="42">
        <v>1.75</v>
      </c>
      <c r="AY56" s="22">
        <v>16.670000000000002</v>
      </c>
      <c r="AZ56" s="42">
        <v>75</v>
      </c>
      <c r="BA56" s="22">
        <v>-21.48</v>
      </c>
      <c r="BB56" s="29"/>
      <c r="BC56" s="43">
        <v>86.85</v>
      </c>
      <c r="BD56" s="39">
        <v>4.2</v>
      </c>
      <c r="BE56" s="43">
        <v>78.5</v>
      </c>
      <c r="BF56" s="39">
        <v>3.56</v>
      </c>
      <c r="BG56" s="43">
        <v>52.1</v>
      </c>
      <c r="BH56" s="39">
        <v>1.96</v>
      </c>
      <c r="BI56" s="43">
        <v>9.9499999999999993</v>
      </c>
      <c r="BJ56" s="39">
        <v>3.65</v>
      </c>
      <c r="BK56" s="29"/>
    </row>
    <row r="57" spans="1:63" x14ac:dyDescent="0.35">
      <c r="A57">
        <v>4</v>
      </c>
      <c r="B57" t="s">
        <v>141</v>
      </c>
      <c r="C57" t="s">
        <v>142</v>
      </c>
      <c r="D57" s="21">
        <v>0.1171</v>
      </c>
      <c r="E57" s="22">
        <v>4.43</v>
      </c>
      <c r="F57" s="21">
        <v>0.29099999999999998</v>
      </c>
      <c r="G57" s="22">
        <v>5.68</v>
      </c>
      <c r="H57" s="21">
        <v>0.20880000000000001</v>
      </c>
      <c r="I57" s="22">
        <v>5.05</v>
      </c>
      <c r="J57" s="23">
        <v>0.49980000000000002</v>
      </c>
      <c r="K57" s="22">
        <v>5.42</v>
      </c>
      <c r="L57" s="23">
        <v>501.75</v>
      </c>
      <c r="M57" s="29"/>
      <c r="N57" s="38">
        <v>184.85</v>
      </c>
      <c r="O57" s="39">
        <v>-25.72</v>
      </c>
      <c r="P57" s="38">
        <v>216.1</v>
      </c>
      <c r="Q57" s="39">
        <v>-22.73</v>
      </c>
      <c r="R57" s="29"/>
      <c r="S57" s="23">
        <v>365.88</v>
      </c>
      <c r="T57" s="22">
        <v>4.96</v>
      </c>
      <c r="U57" s="23">
        <v>365.88</v>
      </c>
      <c r="V57" s="22">
        <v>4.96</v>
      </c>
      <c r="W57" s="23">
        <v>365.88</v>
      </c>
      <c r="X57" s="22">
        <v>4.96</v>
      </c>
      <c r="Y57" s="23">
        <v>365.88</v>
      </c>
      <c r="Z57" s="22">
        <v>4.96</v>
      </c>
      <c r="AA57" s="23">
        <v>365.88</v>
      </c>
      <c r="AB57" s="22">
        <v>4.96</v>
      </c>
      <c r="AC57" s="23">
        <v>365.88</v>
      </c>
      <c r="AD57" s="22">
        <v>4.96</v>
      </c>
      <c r="AE57" s="23">
        <v>365.88</v>
      </c>
      <c r="AF57" s="22">
        <v>4.96</v>
      </c>
      <c r="AG57" s="23">
        <v>1829.4</v>
      </c>
      <c r="AH57" s="22">
        <v>4.96</v>
      </c>
      <c r="AI57" s="23">
        <v>1829.4</v>
      </c>
      <c r="AJ57" s="22">
        <v>4.96</v>
      </c>
      <c r="AK57" s="23">
        <v>4390.5599999999995</v>
      </c>
      <c r="AL57" s="22">
        <v>4.96</v>
      </c>
      <c r="AM57" s="23">
        <v>21152.399999999998</v>
      </c>
      <c r="AN57" s="22">
        <v>9.08</v>
      </c>
      <c r="AO57" s="29"/>
      <c r="AP57" s="40">
        <v>0</v>
      </c>
      <c r="AQ57" s="41">
        <v>0</v>
      </c>
      <c r="AR57" s="40">
        <v>1052.48</v>
      </c>
      <c r="AS57" s="41">
        <v>-2.36</v>
      </c>
      <c r="AT57" s="40">
        <v>1083.73</v>
      </c>
      <c r="AU57" s="41">
        <v>-2.2599999999999998</v>
      </c>
      <c r="AV57" s="29"/>
      <c r="AW57" s="42">
        <v>1.45</v>
      </c>
      <c r="AX57" s="42">
        <v>2.0499999999999998</v>
      </c>
      <c r="AY57" s="22">
        <v>5.13</v>
      </c>
      <c r="AZ57" s="42">
        <v>0</v>
      </c>
      <c r="BA57" s="22">
        <v>0</v>
      </c>
      <c r="BB57" s="29"/>
      <c r="BC57" s="43">
        <v>86.85</v>
      </c>
      <c r="BD57" s="39">
        <v>3.55</v>
      </c>
      <c r="BE57" s="43">
        <v>78.5</v>
      </c>
      <c r="BF57" s="39">
        <v>3.56</v>
      </c>
      <c r="BG57" s="43">
        <v>52.1</v>
      </c>
      <c r="BH57" s="39">
        <v>1.96</v>
      </c>
      <c r="BI57" s="43">
        <v>19.399999999999999</v>
      </c>
      <c r="BJ57" s="39">
        <v>3.19</v>
      </c>
      <c r="BK57" s="29"/>
    </row>
    <row r="58" spans="1:63" x14ac:dyDescent="0.35">
      <c r="A58">
        <v>4</v>
      </c>
      <c r="B58" t="s">
        <v>143</v>
      </c>
      <c r="C58" t="s">
        <v>144</v>
      </c>
      <c r="D58" s="21">
        <v>0.11219999999999999</v>
      </c>
      <c r="E58" s="22">
        <v>12.64</v>
      </c>
      <c r="F58" s="21">
        <v>0.39460000000000001</v>
      </c>
      <c r="G58" s="22">
        <v>14.48</v>
      </c>
      <c r="H58" s="21">
        <v>0.30380000000000001</v>
      </c>
      <c r="I58" s="22">
        <v>13.27</v>
      </c>
      <c r="J58" s="23">
        <v>0.69840000000000002</v>
      </c>
      <c r="K58" s="22">
        <v>13.95</v>
      </c>
      <c r="L58" s="23">
        <v>482.55</v>
      </c>
      <c r="M58" s="29"/>
      <c r="N58" s="38">
        <v>252.92</v>
      </c>
      <c r="O58" s="39">
        <v>4.45</v>
      </c>
      <c r="P58" s="38">
        <v>287.08999999999997</v>
      </c>
      <c r="Q58" s="39">
        <v>4.8899999999999997</v>
      </c>
      <c r="R58" s="29"/>
      <c r="S58" s="23">
        <v>239.28</v>
      </c>
      <c r="T58" s="22">
        <v>4.4000000000000004</v>
      </c>
      <c r="U58" s="23">
        <v>239.28</v>
      </c>
      <c r="V58" s="22">
        <v>4.4000000000000004</v>
      </c>
      <c r="W58" s="23">
        <v>239.28</v>
      </c>
      <c r="X58" s="22">
        <v>4.4000000000000004</v>
      </c>
      <c r="Y58" s="23">
        <v>239.28</v>
      </c>
      <c r="Z58" s="22">
        <v>4.4000000000000004</v>
      </c>
      <c r="AA58" s="23">
        <v>239.28</v>
      </c>
      <c r="AB58" s="22">
        <v>4.4000000000000004</v>
      </c>
      <c r="AC58" s="23">
        <v>239.28</v>
      </c>
      <c r="AD58" s="22">
        <v>4.4000000000000004</v>
      </c>
      <c r="AE58" s="23">
        <v>239.28</v>
      </c>
      <c r="AF58" s="22">
        <v>4.4000000000000004</v>
      </c>
      <c r="AG58" s="23">
        <v>239.28</v>
      </c>
      <c r="AH58" s="22">
        <v>4.4000000000000004</v>
      </c>
      <c r="AI58" s="23">
        <v>239.28</v>
      </c>
      <c r="AJ58" s="22">
        <v>4.4000000000000004</v>
      </c>
      <c r="AK58" s="23">
        <v>239.28</v>
      </c>
      <c r="AL58" s="22">
        <v>4.4000000000000004</v>
      </c>
      <c r="AM58" s="23">
        <v>239.28</v>
      </c>
      <c r="AN58" s="22">
        <v>4.4000000000000004</v>
      </c>
      <c r="AO58" s="29"/>
      <c r="AP58" s="40">
        <v>0</v>
      </c>
      <c r="AQ58" s="41">
        <v>0</v>
      </c>
      <c r="AR58" s="40">
        <v>974.75</v>
      </c>
      <c r="AS58" s="41">
        <v>8.34</v>
      </c>
      <c r="AT58" s="40">
        <v>1008.92</v>
      </c>
      <c r="AU58" s="41">
        <v>8.33</v>
      </c>
      <c r="AV58" s="29"/>
      <c r="AW58" s="42">
        <v>0.85</v>
      </c>
      <c r="AX58" s="42">
        <v>1.6</v>
      </c>
      <c r="AY58" s="22">
        <v>0</v>
      </c>
      <c r="AZ58" s="42">
        <v>0</v>
      </c>
      <c r="BA58" s="22">
        <v>0</v>
      </c>
      <c r="BB58" s="29"/>
      <c r="BC58" s="43">
        <v>86.85</v>
      </c>
      <c r="BD58" s="39">
        <v>3.55</v>
      </c>
      <c r="BE58" s="43">
        <v>78.5</v>
      </c>
      <c r="BF58" s="39">
        <v>3.56</v>
      </c>
      <c r="BG58" s="43">
        <v>52.1</v>
      </c>
      <c r="BH58" s="39">
        <v>1.94</v>
      </c>
      <c r="BI58" s="43">
        <v>14.7</v>
      </c>
      <c r="BJ58" s="39">
        <v>0</v>
      </c>
      <c r="BK58" s="29"/>
    </row>
    <row r="59" spans="1:63" x14ac:dyDescent="0.35">
      <c r="A59">
        <v>4</v>
      </c>
      <c r="B59" t="s">
        <v>145</v>
      </c>
      <c r="C59" t="s">
        <v>146</v>
      </c>
      <c r="D59" s="21">
        <v>0.1208</v>
      </c>
      <c r="E59" s="22">
        <v>2.89</v>
      </c>
      <c r="F59" s="21">
        <v>0.28989999999999999</v>
      </c>
      <c r="G59" s="22">
        <v>1.03</v>
      </c>
      <c r="H59" s="21">
        <v>0.2336</v>
      </c>
      <c r="I59" s="22">
        <v>1.45</v>
      </c>
      <c r="J59" s="23">
        <v>0.52349999999999997</v>
      </c>
      <c r="K59" s="22">
        <v>1.22</v>
      </c>
      <c r="L59" s="23">
        <v>580.05999999999995</v>
      </c>
      <c r="M59" s="29"/>
      <c r="N59" s="38">
        <v>244.96</v>
      </c>
      <c r="O59" s="39">
        <v>1.85</v>
      </c>
      <c r="P59" s="38">
        <v>267.68</v>
      </c>
      <c r="Q59" s="39">
        <v>1.69</v>
      </c>
      <c r="R59" s="29"/>
      <c r="S59" s="23">
        <v>242.76</v>
      </c>
      <c r="T59" s="22">
        <v>2.02</v>
      </c>
      <c r="U59" s="23">
        <v>242.76</v>
      </c>
      <c r="V59" s="22">
        <v>2.02</v>
      </c>
      <c r="W59" s="23">
        <v>242.76</v>
      </c>
      <c r="X59" s="22">
        <v>2.02</v>
      </c>
      <c r="Y59" s="23">
        <v>242.76</v>
      </c>
      <c r="Z59" s="22">
        <v>2.02</v>
      </c>
      <c r="AA59" s="23">
        <v>242.76</v>
      </c>
      <c r="AB59" s="22">
        <v>2.02</v>
      </c>
      <c r="AC59" s="23">
        <v>242.76</v>
      </c>
      <c r="AD59" s="22">
        <v>2.02</v>
      </c>
      <c r="AE59" s="23">
        <v>242.76</v>
      </c>
      <c r="AF59" s="22">
        <v>2.02</v>
      </c>
      <c r="AG59" s="23">
        <v>485.28</v>
      </c>
      <c r="AH59" s="22">
        <v>1.99</v>
      </c>
      <c r="AI59" s="23">
        <v>485.28</v>
      </c>
      <c r="AJ59" s="22">
        <v>1.99</v>
      </c>
      <c r="AK59" s="23">
        <v>706.32</v>
      </c>
      <c r="AL59" s="22">
        <v>1.99</v>
      </c>
      <c r="AM59" s="23">
        <v>1110.96</v>
      </c>
      <c r="AN59" s="22">
        <v>1.99</v>
      </c>
      <c r="AO59" s="29"/>
      <c r="AP59" s="40">
        <v>0</v>
      </c>
      <c r="AQ59" s="41">
        <v>0</v>
      </c>
      <c r="AR59" s="40">
        <v>1067.78</v>
      </c>
      <c r="AS59" s="41">
        <v>2.4500000000000002</v>
      </c>
      <c r="AT59" s="40">
        <v>1090.5</v>
      </c>
      <c r="AU59" s="41">
        <v>2.4</v>
      </c>
      <c r="AV59" s="29"/>
      <c r="AW59" s="42">
        <v>1.5</v>
      </c>
      <c r="AX59" s="42">
        <v>1.5</v>
      </c>
      <c r="AY59" s="22">
        <v>0</v>
      </c>
      <c r="AZ59" s="42">
        <v>0</v>
      </c>
      <c r="BA59" s="22">
        <v>0</v>
      </c>
      <c r="BB59" s="29"/>
      <c r="BC59" s="43">
        <v>86.85</v>
      </c>
      <c r="BD59" s="39">
        <v>3.55</v>
      </c>
      <c r="BE59" s="43">
        <v>78.5</v>
      </c>
      <c r="BF59" s="39">
        <v>3.56</v>
      </c>
      <c r="BG59" s="43">
        <v>52.1</v>
      </c>
      <c r="BH59" s="39">
        <v>1.96</v>
      </c>
      <c r="BI59" s="43">
        <v>12.5</v>
      </c>
      <c r="BJ59" s="39">
        <v>2.04</v>
      </c>
      <c r="BK59" s="29"/>
    </row>
    <row r="60" spans="1:63" x14ac:dyDescent="0.35">
      <c r="A60">
        <v>4</v>
      </c>
      <c r="B60" t="s">
        <v>147</v>
      </c>
      <c r="C60" t="s">
        <v>148</v>
      </c>
      <c r="D60" s="21">
        <v>7.6999999999999999E-2</v>
      </c>
      <c r="E60" s="22">
        <v>3.74</v>
      </c>
      <c r="F60" s="21">
        <v>0.21379999999999999</v>
      </c>
      <c r="G60" s="22">
        <v>3.66</v>
      </c>
      <c r="H60" s="21">
        <v>0.152</v>
      </c>
      <c r="I60" s="22">
        <v>2.61</v>
      </c>
      <c r="J60" s="23">
        <v>0.36580000000000001</v>
      </c>
      <c r="K60" s="22">
        <v>3.22</v>
      </c>
      <c r="L60" s="23">
        <v>375.47</v>
      </c>
      <c r="M60" s="29"/>
      <c r="N60" s="38">
        <v>201.21</v>
      </c>
      <c r="O60" s="39">
        <v>0</v>
      </c>
      <c r="P60" s="38">
        <v>230.41</v>
      </c>
      <c r="Q60" s="39">
        <v>0</v>
      </c>
      <c r="R60" s="29"/>
      <c r="S60" s="23">
        <v>237</v>
      </c>
      <c r="T60" s="22">
        <v>2.16</v>
      </c>
      <c r="U60" s="23">
        <v>237</v>
      </c>
      <c r="V60" s="22">
        <v>2.16</v>
      </c>
      <c r="W60" s="23">
        <v>237</v>
      </c>
      <c r="X60" s="22">
        <v>2.16</v>
      </c>
      <c r="Y60" s="23">
        <v>237</v>
      </c>
      <c r="Z60" s="22">
        <v>2.16</v>
      </c>
      <c r="AA60" s="23">
        <v>237</v>
      </c>
      <c r="AB60" s="22">
        <v>2.16</v>
      </c>
      <c r="AC60" s="23">
        <v>237</v>
      </c>
      <c r="AD60" s="22">
        <v>2.16</v>
      </c>
      <c r="AE60" s="23">
        <v>237</v>
      </c>
      <c r="AF60" s="22">
        <v>2.16</v>
      </c>
      <c r="AG60" s="23">
        <v>897</v>
      </c>
      <c r="AH60" s="22">
        <v>2.2799999999999998</v>
      </c>
      <c r="AI60" s="23">
        <v>897</v>
      </c>
      <c r="AJ60" s="22">
        <v>2.2799999999999998</v>
      </c>
      <c r="AK60" s="23">
        <v>1729</v>
      </c>
      <c r="AL60" s="22">
        <v>2.25</v>
      </c>
      <c r="AM60" s="23">
        <v>6738</v>
      </c>
      <c r="AN60" s="22">
        <v>9.61</v>
      </c>
      <c r="AO60" s="29"/>
      <c r="AP60" s="40">
        <v>0</v>
      </c>
      <c r="AQ60" s="41">
        <v>0</v>
      </c>
      <c r="AR60" s="40">
        <v>813.68000000000006</v>
      </c>
      <c r="AS60" s="41">
        <v>2.33</v>
      </c>
      <c r="AT60" s="40">
        <v>842.88</v>
      </c>
      <c r="AU60" s="41">
        <v>2.25</v>
      </c>
      <c r="AV60" s="29"/>
      <c r="AW60" s="42">
        <v>1.3</v>
      </c>
      <c r="AX60" s="42">
        <v>1.3</v>
      </c>
      <c r="AY60" s="22">
        <v>18.18</v>
      </c>
      <c r="AZ60" s="42">
        <v>0</v>
      </c>
      <c r="BA60" s="22">
        <v>0</v>
      </c>
      <c r="BB60" s="29"/>
      <c r="BC60" s="43">
        <v>86.85</v>
      </c>
      <c r="BD60" s="39">
        <v>3.55</v>
      </c>
      <c r="BE60" s="43">
        <v>78.5</v>
      </c>
      <c r="BF60" s="39">
        <v>3.56</v>
      </c>
      <c r="BG60" s="43">
        <v>51.1</v>
      </c>
      <c r="BH60" s="39">
        <v>-0.02</v>
      </c>
      <c r="BI60" s="43">
        <v>13.8</v>
      </c>
      <c r="BJ60" s="39">
        <v>2.2200000000000002</v>
      </c>
      <c r="BK60" s="29"/>
    </row>
    <row r="61" spans="1:63" x14ac:dyDescent="0.35">
      <c r="A61">
        <v>4</v>
      </c>
      <c r="B61" t="s">
        <v>149</v>
      </c>
      <c r="C61" t="s">
        <v>150</v>
      </c>
      <c r="D61" s="21">
        <v>8.8400000000000006E-2</v>
      </c>
      <c r="E61" s="22">
        <v>6.93</v>
      </c>
      <c r="F61" s="21">
        <v>0.2356</v>
      </c>
      <c r="G61" s="22">
        <v>5.38</v>
      </c>
      <c r="H61" s="21">
        <v>0.1842</v>
      </c>
      <c r="I61" s="22">
        <v>0.83</v>
      </c>
      <c r="J61" s="23">
        <v>0.41980000000000001</v>
      </c>
      <c r="K61" s="22">
        <v>3.33</v>
      </c>
      <c r="L61" s="23">
        <v>416.83</v>
      </c>
      <c r="M61" s="29"/>
      <c r="N61" s="38">
        <v>184.99</v>
      </c>
      <c r="O61" s="39">
        <v>4.12</v>
      </c>
      <c r="P61" s="38">
        <v>227.9</v>
      </c>
      <c r="Q61" s="39">
        <v>3.32</v>
      </c>
      <c r="R61" s="29"/>
      <c r="S61" s="23">
        <v>277.56</v>
      </c>
      <c r="T61" s="22">
        <v>8.74</v>
      </c>
      <c r="U61" s="23">
        <v>277.56</v>
      </c>
      <c r="V61" s="22">
        <v>8.74</v>
      </c>
      <c r="W61" s="23">
        <v>277.56</v>
      </c>
      <c r="X61" s="22">
        <v>8.74</v>
      </c>
      <c r="Y61" s="23">
        <v>277.56</v>
      </c>
      <c r="Z61" s="22">
        <v>8.74</v>
      </c>
      <c r="AA61" s="23">
        <v>277.56</v>
      </c>
      <c r="AB61" s="22">
        <v>8.74</v>
      </c>
      <c r="AC61" s="23">
        <v>277.56</v>
      </c>
      <c r="AD61" s="22">
        <v>8.74</v>
      </c>
      <c r="AE61" s="23">
        <v>277.56</v>
      </c>
      <c r="AF61" s="22">
        <v>8.74</v>
      </c>
      <c r="AG61" s="23">
        <v>821.76</v>
      </c>
      <c r="AH61" s="22">
        <v>8.7200000000000006</v>
      </c>
      <c r="AI61" s="23">
        <v>821.76</v>
      </c>
      <c r="AJ61" s="22">
        <v>8.7200000000000006</v>
      </c>
      <c r="AK61" s="23">
        <v>1370.28</v>
      </c>
      <c r="AL61" s="22">
        <v>8.7200000000000006</v>
      </c>
      <c r="AM61" s="23">
        <v>3012.84</v>
      </c>
      <c r="AN61" s="22">
        <v>8.7200000000000006</v>
      </c>
      <c r="AO61" s="29"/>
      <c r="AP61" s="40">
        <v>0</v>
      </c>
      <c r="AQ61" s="41">
        <v>0</v>
      </c>
      <c r="AR61" s="40">
        <v>879.37999999999988</v>
      </c>
      <c r="AS61" s="41">
        <v>6.88</v>
      </c>
      <c r="AT61" s="40">
        <v>922.29</v>
      </c>
      <c r="AU61" s="41">
        <v>6.54</v>
      </c>
      <c r="AV61" s="29"/>
      <c r="AW61" s="42">
        <v>1.5</v>
      </c>
      <c r="AX61" s="42">
        <v>1.5</v>
      </c>
      <c r="AY61" s="22">
        <v>0</v>
      </c>
      <c r="AZ61" s="42">
        <v>0</v>
      </c>
      <c r="BA61" s="22">
        <v>0</v>
      </c>
      <c r="BB61" s="29"/>
      <c r="BC61" s="43">
        <v>86.85</v>
      </c>
      <c r="BD61" s="39">
        <v>3.55</v>
      </c>
      <c r="BE61" s="43">
        <v>78.5</v>
      </c>
      <c r="BF61" s="39">
        <v>3.56</v>
      </c>
      <c r="BG61" s="43">
        <v>52.1</v>
      </c>
      <c r="BH61" s="39">
        <v>1.96</v>
      </c>
      <c r="BI61" s="43">
        <v>14.35</v>
      </c>
      <c r="BJ61" s="39">
        <v>2.5</v>
      </c>
      <c r="BK61" s="29"/>
    </row>
    <row r="62" spans="1:63" x14ac:dyDescent="0.35">
      <c r="A62">
        <v>4</v>
      </c>
      <c r="B62" t="s">
        <v>151</v>
      </c>
      <c r="C62" t="s">
        <v>152</v>
      </c>
      <c r="D62" s="21">
        <v>8.0799999999999997E-2</v>
      </c>
      <c r="E62" s="22">
        <v>3.74</v>
      </c>
      <c r="F62" s="21">
        <v>0.25840000000000002</v>
      </c>
      <c r="G62" s="22">
        <v>3.18</v>
      </c>
      <c r="H62" s="21">
        <v>0.20669999999999999</v>
      </c>
      <c r="I62" s="22">
        <v>3.14</v>
      </c>
      <c r="J62" s="23">
        <v>0.46510000000000001</v>
      </c>
      <c r="K62" s="22">
        <v>3.16</v>
      </c>
      <c r="L62" s="23">
        <v>358.39</v>
      </c>
      <c r="M62" s="29"/>
      <c r="N62" s="38">
        <v>169</v>
      </c>
      <c r="O62" s="39">
        <v>-0.59</v>
      </c>
      <c r="P62" s="38">
        <v>217</v>
      </c>
      <c r="Q62" s="39">
        <v>-0.91</v>
      </c>
      <c r="R62" s="29"/>
      <c r="S62" s="23">
        <v>192</v>
      </c>
      <c r="T62" s="22">
        <v>7.26</v>
      </c>
      <c r="U62" s="23">
        <v>192</v>
      </c>
      <c r="V62" s="22">
        <v>7.26</v>
      </c>
      <c r="W62" s="23">
        <v>192</v>
      </c>
      <c r="X62" s="22">
        <v>7.26</v>
      </c>
      <c r="Y62" s="23">
        <v>192</v>
      </c>
      <c r="Z62" s="22">
        <v>7.26</v>
      </c>
      <c r="AA62" s="23">
        <v>192</v>
      </c>
      <c r="AB62" s="22">
        <v>7.26</v>
      </c>
      <c r="AC62" s="23">
        <v>192</v>
      </c>
      <c r="AD62" s="22">
        <v>7.26</v>
      </c>
      <c r="AE62" s="23">
        <v>192</v>
      </c>
      <c r="AF62" s="22">
        <v>7.26</v>
      </c>
      <c r="AG62" s="23">
        <v>1810.88</v>
      </c>
      <c r="AH62" s="22">
        <v>7.26</v>
      </c>
      <c r="AI62" s="23">
        <v>2215.6</v>
      </c>
      <c r="AJ62" s="22">
        <v>7.26</v>
      </c>
      <c r="AK62" s="23">
        <v>5577.2</v>
      </c>
      <c r="AL62" s="22">
        <v>7.26</v>
      </c>
      <c r="AM62" s="23">
        <v>16851.599999999999</v>
      </c>
      <c r="AN62" s="22">
        <v>7.26</v>
      </c>
      <c r="AO62" s="29"/>
      <c r="AP62" s="40">
        <v>18</v>
      </c>
      <c r="AQ62" s="41">
        <v>18</v>
      </c>
      <c r="AR62" s="40">
        <v>701.39</v>
      </c>
      <c r="AS62" s="41">
        <v>9.4499999999999993</v>
      </c>
      <c r="AT62" s="40">
        <v>749.39</v>
      </c>
      <c r="AU62" s="41">
        <v>11.11</v>
      </c>
      <c r="AV62" s="29"/>
      <c r="AW62" s="42">
        <v>0.95</v>
      </c>
      <c r="AX62" s="42">
        <v>0.95</v>
      </c>
      <c r="AY62" s="22">
        <v>0</v>
      </c>
      <c r="AZ62" s="42">
        <v>28</v>
      </c>
      <c r="BA62" s="22">
        <v>9.8000000000000007</v>
      </c>
      <c r="BB62" s="29"/>
      <c r="BC62" s="43">
        <v>86.85</v>
      </c>
      <c r="BD62" s="39">
        <v>3.58</v>
      </c>
      <c r="BE62" s="43">
        <v>78.5</v>
      </c>
      <c r="BF62" s="39">
        <v>3.56</v>
      </c>
      <c r="BG62" s="43">
        <v>52.1</v>
      </c>
      <c r="BH62" s="39">
        <v>1.96</v>
      </c>
      <c r="BI62" s="43">
        <v>7.5</v>
      </c>
      <c r="BJ62" s="39">
        <v>0</v>
      </c>
      <c r="BK62" s="29"/>
    </row>
    <row r="63" spans="1:63" x14ac:dyDescent="0.35">
      <c r="A63">
        <v>4</v>
      </c>
      <c r="B63" t="s">
        <v>153</v>
      </c>
      <c r="C63" t="s">
        <v>154</v>
      </c>
      <c r="D63" s="21">
        <v>0.106</v>
      </c>
      <c r="E63" s="22">
        <v>5.76</v>
      </c>
      <c r="F63" s="21">
        <v>0.2419</v>
      </c>
      <c r="G63" s="22">
        <v>6.11</v>
      </c>
      <c r="H63" s="21">
        <v>0.2029</v>
      </c>
      <c r="I63" s="22">
        <v>6.15</v>
      </c>
      <c r="J63" s="23">
        <v>0.44479999999999997</v>
      </c>
      <c r="K63" s="22">
        <v>6.13</v>
      </c>
      <c r="L63" s="23">
        <v>439.45</v>
      </c>
      <c r="M63" s="29"/>
      <c r="N63" s="38">
        <v>240.63</v>
      </c>
      <c r="O63" s="39">
        <v>4.34</v>
      </c>
      <c r="P63" s="38">
        <v>264.26</v>
      </c>
      <c r="Q63" s="39">
        <v>3.93</v>
      </c>
      <c r="R63" s="29"/>
      <c r="S63" s="23">
        <v>208</v>
      </c>
      <c r="T63" s="22">
        <v>0</v>
      </c>
      <c r="U63" s="23">
        <v>208</v>
      </c>
      <c r="V63" s="22">
        <v>0</v>
      </c>
      <c r="W63" s="23">
        <v>208</v>
      </c>
      <c r="X63" s="22">
        <v>0</v>
      </c>
      <c r="Y63" s="23">
        <v>208</v>
      </c>
      <c r="Z63" s="22">
        <v>0</v>
      </c>
      <c r="AA63" s="23">
        <v>208</v>
      </c>
      <c r="AB63" s="22">
        <v>0</v>
      </c>
      <c r="AC63" s="23">
        <v>208</v>
      </c>
      <c r="AD63" s="22">
        <v>0</v>
      </c>
      <c r="AE63" s="23">
        <v>208</v>
      </c>
      <c r="AF63" s="22">
        <v>0</v>
      </c>
      <c r="AG63" s="23">
        <v>517</v>
      </c>
      <c r="AH63" s="22">
        <v>0</v>
      </c>
      <c r="AI63" s="23">
        <v>585</v>
      </c>
      <c r="AJ63" s="22">
        <v>0</v>
      </c>
      <c r="AK63" s="23">
        <v>1180</v>
      </c>
      <c r="AL63" s="22">
        <v>0</v>
      </c>
      <c r="AM63" s="23">
        <v>5260</v>
      </c>
      <c r="AN63" s="22">
        <v>0</v>
      </c>
      <c r="AO63" s="29"/>
      <c r="AP63" s="40">
        <v>0</v>
      </c>
      <c r="AQ63" s="41">
        <v>0</v>
      </c>
      <c r="AR63" s="40">
        <v>888.07999999999993</v>
      </c>
      <c r="AS63" s="41">
        <v>3.97</v>
      </c>
      <c r="AT63" s="40">
        <v>911.71</v>
      </c>
      <c r="AU63" s="41">
        <v>3.87</v>
      </c>
      <c r="AV63" s="29"/>
      <c r="AW63" s="42">
        <v>1.25</v>
      </c>
      <c r="AX63" s="42">
        <v>1.25</v>
      </c>
      <c r="AY63" s="22">
        <v>25</v>
      </c>
      <c r="AZ63" s="42">
        <v>49.5</v>
      </c>
      <c r="BA63" s="22">
        <v>3.13</v>
      </c>
      <c r="BB63" s="29"/>
      <c r="BC63" s="43">
        <v>86.85</v>
      </c>
      <c r="BD63" s="39">
        <v>3.58</v>
      </c>
      <c r="BE63" s="43">
        <v>78.5</v>
      </c>
      <c r="BF63" s="39">
        <v>3.56</v>
      </c>
      <c r="BG63" s="43">
        <v>52.1</v>
      </c>
      <c r="BH63" s="39">
        <v>1.96</v>
      </c>
      <c r="BI63" s="43">
        <v>8.5</v>
      </c>
      <c r="BJ63" s="39">
        <v>13.33</v>
      </c>
      <c r="BK63" s="29"/>
    </row>
    <row r="64" spans="1:63" x14ac:dyDescent="0.35">
      <c r="A64">
        <v>4</v>
      </c>
      <c r="B64" t="s">
        <v>155</v>
      </c>
      <c r="C64" t="s">
        <v>156</v>
      </c>
      <c r="D64" s="21">
        <v>7.5600000000000001E-2</v>
      </c>
      <c r="E64" s="22">
        <v>2.63</v>
      </c>
      <c r="F64" s="21">
        <v>0.21970000000000001</v>
      </c>
      <c r="G64" s="22">
        <v>2.7</v>
      </c>
      <c r="H64" s="21">
        <v>0.1777</v>
      </c>
      <c r="I64" s="22">
        <v>2.71</v>
      </c>
      <c r="J64" s="23">
        <v>0.39739999999999998</v>
      </c>
      <c r="K64" s="22">
        <v>2.71</v>
      </c>
      <c r="L64" s="23">
        <v>302.26</v>
      </c>
      <c r="M64" s="29"/>
      <c r="N64" s="38">
        <v>252.56</v>
      </c>
      <c r="O64" s="39">
        <v>13.7</v>
      </c>
      <c r="P64" s="38">
        <v>282.88</v>
      </c>
      <c r="Q64" s="39">
        <v>12.06</v>
      </c>
      <c r="R64" s="29"/>
      <c r="S64" s="23">
        <v>229.04</v>
      </c>
      <c r="T64" s="22">
        <v>10</v>
      </c>
      <c r="U64" s="23">
        <v>229.04</v>
      </c>
      <c r="V64" s="22">
        <v>10</v>
      </c>
      <c r="W64" s="23" t="s">
        <v>773</v>
      </c>
      <c r="X64" s="22" t="s">
        <v>773</v>
      </c>
      <c r="Y64" s="23" t="s">
        <v>773</v>
      </c>
      <c r="Z64" s="22" t="s">
        <v>773</v>
      </c>
      <c r="AA64" s="23" t="s">
        <v>773</v>
      </c>
      <c r="AB64" s="22" t="s">
        <v>773</v>
      </c>
      <c r="AC64" s="23" t="s">
        <v>773</v>
      </c>
      <c r="AD64" s="22" t="s">
        <v>773</v>
      </c>
      <c r="AE64" s="23" t="s">
        <v>773</v>
      </c>
      <c r="AF64" s="22" t="s">
        <v>773</v>
      </c>
      <c r="AG64" s="23" t="s">
        <v>773</v>
      </c>
      <c r="AH64" s="22" t="s">
        <v>773</v>
      </c>
      <c r="AI64" s="23" t="s">
        <v>773</v>
      </c>
      <c r="AJ64" s="22" t="s">
        <v>773</v>
      </c>
      <c r="AK64" s="23" t="s">
        <v>773</v>
      </c>
      <c r="AL64" s="22" t="s">
        <v>773</v>
      </c>
      <c r="AM64" s="23" t="s">
        <v>773</v>
      </c>
      <c r="AN64" s="22" t="s">
        <v>773</v>
      </c>
      <c r="AO64" s="29"/>
      <c r="AP64" s="40">
        <v>0</v>
      </c>
      <c r="AQ64" s="41">
        <v>0</v>
      </c>
      <c r="AR64" s="40">
        <v>783.8599999999999</v>
      </c>
      <c r="AS64" s="41">
        <v>8.14</v>
      </c>
      <c r="AT64" s="40">
        <v>814.18</v>
      </c>
      <c r="AU64" s="41">
        <v>7.81</v>
      </c>
      <c r="AV64" s="29"/>
      <c r="AW64" s="42">
        <v>1.5</v>
      </c>
      <c r="AX64" s="42">
        <v>2.2000000000000002</v>
      </c>
      <c r="AY64" s="22">
        <v>100</v>
      </c>
      <c r="AZ64" s="42">
        <v>0</v>
      </c>
      <c r="BA64" s="22">
        <v>0</v>
      </c>
      <c r="BB64" s="29"/>
      <c r="BC64" s="43">
        <v>86.85</v>
      </c>
      <c r="BD64" s="39">
        <v>3.55</v>
      </c>
      <c r="BE64" s="43">
        <v>78.5</v>
      </c>
      <c r="BF64" s="39">
        <v>3.56</v>
      </c>
      <c r="BG64" s="43">
        <v>52.1</v>
      </c>
      <c r="BH64" s="39">
        <v>1.94</v>
      </c>
      <c r="BI64" s="43">
        <v>6.85</v>
      </c>
      <c r="BJ64" s="39">
        <v>2.2400000000000002</v>
      </c>
      <c r="BK64" s="29"/>
    </row>
    <row r="65" spans="1:63" x14ac:dyDescent="0.35">
      <c r="A65">
        <v>4</v>
      </c>
      <c r="B65" t="s">
        <v>157</v>
      </c>
      <c r="C65" t="s">
        <v>158</v>
      </c>
      <c r="D65" s="21">
        <v>9.4E-2</v>
      </c>
      <c r="E65" s="22">
        <v>5.35</v>
      </c>
      <c r="F65" s="21">
        <v>0.23899999999999999</v>
      </c>
      <c r="G65" s="22">
        <v>8.07</v>
      </c>
      <c r="H65" s="21">
        <v>0.18090000000000001</v>
      </c>
      <c r="I65" s="22">
        <v>6.23</v>
      </c>
      <c r="J65" s="23">
        <v>0.4199</v>
      </c>
      <c r="K65" s="22">
        <v>7.27</v>
      </c>
      <c r="L65" s="23">
        <v>460.33</v>
      </c>
      <c r="M65" s="29"/>
      <c r="N65" s="38">
        <v>195.47</v>
      </c>
      <c r="O65" s="39">
        <v>3.17</v>
      </c>
      <c r="P65" s="38">
        <v>217.95</v>
      </c>
      <c r="Q65" s="39">
        <v>2.83</v>
      </c>
      <c r="R65" s="29"/>
      <c r="S65" s="23">
        <v>313.39</v>
      </c>
      <c r="T65" s="22">
        <v>6.67</v>
      </c>
      <c r="U65" s="23">
        <v>313.39</v>
      </c>
      <c r="V65" s="22">
        <v>6.67</v>
      </c>
      <c r="W65" s="23">
        <v>313.39</v>
      </c>
      <c r="X65" s="22">
        <v>6.67</v>
      </c>
      <c r="Y65" s="23">
        <v>313.39</v>
      </c>
      <c r="Z65" s="22">
        <v>6.67</v>
      </c>
      <c r="AA65" s="23">
        <v>313.39</v>
      </c>
      <c r="AB65" s="22">
        <v>6.67</v>
      </c>
      <c r="AC65" s="23">
        <v>392.86</v>
      </c>
      <c r="AD65" s="22">
        <v>6.67</v>
      </c>
      <c r="AE65" s="23">
        <v>472.33</v>
      </c>
      <c r="AF65" s="22">
        <v>6.67</v>
      </c>
      <c r="AG65" s="23">
        <v>1664.38</v>
      </c>
      <c r="AH65" s="22">
        <v>6.67</v>
      </c>
      <c r="AI65" s="23">
        <v>1982.26</v>
      </c>
      <c r="AJ65" s="22">
        <v>6.67</v>
      </c>
      <c r="AK65" s="23">
        <v>4763.71</v>
      </c>
      <c r="AL65" s="22">
        <v>6.68</v>
      </c>
      <c r="AM65" s="23">
        <v>15967.529999999999</v>
      </c>
      <c r="AN65" s="22">
        <v>6.66</v>
      </c>
      <c r="AO65" s="29"/>
      <c r="AP65" s="40">
        <v>0</v>
      </c>
      <c r="AQ65" s="41">
        <v>0</v>
      </c>
      <c r="AR65" s="40">
        <v>969.18999999999994</v>
      </c>
      <c r="AS65" s="41">
        <v>5.32</v>
      </c>
      <c r="AT65" s="40">
        <v>991.67</v>
      </c>
      <c r="AU65" s="41">
        <v>5.19</v>
      </c>
      <c r="AV65" s="29"/>
      <c r="AW65" s="42">
        <v>0.7</v>
      </c>
      <c r="AX65" s="42">
        <v>1.05</v>
      </c>
      <c r="AY65" s="22">
        <v>0</v>
      </c>
      <c r="AZ65" s="42">
        <v>0</v>
      </c>
      <c r="BA65" s="22">
        <v>0</v>
      </c>
      <c r="BB65" s="29"/>
      <c r="BC65" s="43">
        <v>86.5</v>
      </c>
      <c r="BD65" s="39">
        <v>3.59</v>
      </c>
      <c r="BE65" s="43">
        <v>78</v>
      </c>
      <c r="BF65" s="39">
        <v>4</v>
      </c>
      <c r="BG65" s="43">
        <v>52</v>
      </c>
      <c r="BH65" s="39">
        <v>8</v>
      </c>
      <c r="BI65" s="43">
        <v>6.5</v>
      </c>
      <c r="BJ65" s="39">
        <v>0</v>
      </c>
      <c r="BK65" s="29"/>
    </row>
    <row r="66" spans="1:63" x14ac:dyDescent="0.35">
      <c r="A66">
        <v>4</v>
      </c>
      <c r="B66" t="s">
        <v>159</v>
      </c>
      <c r="C66" t="s">
        <v>160</v>
      </c>
      <c r="D66" s="21">
        <v>0.1231</v>
      </c>
      <c r="E66" s="22">
        <v>1.37</v>
      </c>
      <c r="F66" s="21">
        <v>0.26019999999999999</v>
      </c>
      <c r="G66" s="22">
        <v>10.57</v>
      </c>
      <c r="H66" s="21">
        <v>0.27310000000000001</v>
      </c>
      <c r="I66" s="22">
        <v>17.93</v>
      </c>
      <c r="J66" s="23">
        <v>0.5333</v>
      </c>
      <c r="K66" s="22">
        <v>14.22</v>
      </c>
      <c r="L66" s="23">
        <v>504.27</v>
      </c>
      <c r="M66" s="29"/>
      <c r="N66" s="38">
        <v>160.55000000000001</v>
      </c>
      <c r="O66" s="39">
        <v>3.56</v>
      </c>
      <c r="P66" s="38">
        <v>200.26</v>
      </c>
      <c r="Q66" s="39">
        <v>2.83</v>
      </c>
      <c r="R66" s="29"/>
      <c r="S66" s="23">
        <v>285.72000000000003</v>
      </c>
      <c r="T66" s="22">
        <v>2.5</v>
      </c>
      <c r="U66" s="23">
        <v>285.72000000000003</v>
      </c>
      <c r="V66" s="22">
        <v>2.5</v>
      </c>
      <c r="W66" s="23">
        <v>285.72000000000003</v>
      </c>
      <c r="X66" s="22">
        <v>2.5</v>
      </c>
      <c r="Y66" s="23">
        <v>285.72000000000003</v>
      </c>
      <c r="Z66" s="22">
        <v>2.5</v>
      </c>
      <c r="AA66" s="23">
        <v>285.72000000000003</v>
      </c>
      <c r="AB66" s="22">
        <v>2.5</v>
      </c>
      <c r="AC66" s="23">
        <v>285.72000000000003</v>
      </c>
      <c r="AD66" s="22">
        <v>2.5</v>
      </c>
      <c r="AE66" s="23">
        <v>285.72000000000003</v>
      </c>
      <c r="AF66" s="22">
        <v>2.5</v>
      </c>
      <c r="AG66" s="23">
        <v>1512.84</v>
      </c>
      <c r="AH66" s="22">
        <v>2.82</v>
      </c>
      <c r="AI66" s="23">
        <v>1810.92</v>
      </c>
      <c r="AJ66" s="22">
        <v>2.85</v>
      </c>
      <c r="AK66" s="23">
        <v>4057.92</v>
      </c>
      <c r="AL66" s="22">
        <v>2.84</v>
      </c>
      <c r="AM66" s="23">
        <v>12679.92</v>
      </c>
      <c r="AN66" s="22">
        <v>13.17</v>
      </c>
      <c r="AO66" s="29"/>
      <c r="AP66" s="40">
        <v>0</v>
      </c>
      <c r="AQ66" s="41">
        <v>0</v>
      </c>
      <c r="AR66" s="40">
        <v>950.54</v>
      </c>
      <c r="AS66" s="41">
        <v>2.0699999999999998</v>
      </c>
      <c r="AT66" s="40">
        <v>990.25</v>
      </c>
      <c r="AU66" s="41">
        <v>1.99</v>
      </c>
      <c r="AV66" s="29"/>
      <c r="AW66" s="42">
        <v>1.2</v>
      </c>
      <c r="AX66" s="42">
        <v>1.2</v>
      </c>
      <c r="AY66" s="22">
        <v>4.3499999999999996</v>
      </c>
      <c r="AZ66" s="42">
        <v>0</v>
      </c>
      <c r="BA66" s="22">
        <v>0</v>
      </c>
      <c r="BB66" s="29"/>
      <c r="BC66" s="43">
        <v>86.85</v>
      </c>
      <c r="BD66" s="39">
        <v>3.55</v>
      </c>
      <c r="BE66" s="43">
        <v>78.5</v>
      </c>
      <c r="BF66" s="39">
        <v>3.56</v>
      </c>
      <c r="BG66" s="43">
        <v>52.1</v>
      </c>
      <c r="BH66" s="39">
        <v>1.96</v>
      </c>
      <c r="BI66" s="43">
        <v>8.15</v>
      </c>
      <c r="BJ66" s="39">
        <v>1.88</v>
      </c>
      <c r="BK66" s="29"/>
    </row>
    <row r="67" spans="1:63" x14ac:dyDescent="0.35">
      <c r="A67">
        <v>4</v>
      </c>
      <c r="B67" t="s">
        <v>161</v>
      </c>
      <c r="C67" t="s">
        <v>162</v>
      </c>
      <c r="D67" s="21">
        <v>9.6199999999999994E-2</v>
      </c>
      <c r="E67" s="22">
        <v>13.2</v>
      </c>
      <c r="F67" s="21">
        <v>0.24299999999999999</v>
      </c>
      <c r="G67" s="22">
        <v>16.79</v>
      </c>
      <c r="H67" s="21">
        <v>0.19439999999999999</v>
      </c>
      <c r="I67" s="22">
        <v>16.77</v>
      </c>
      <c r="J67" s="23">
        <v>0.43740000000000001</v>
      </c>
      <c r="K67" s="22">
        <v>16.78</v>
      </c>
      <c r="L67" s="23">
        <v>449.46</v>
      </c>
      <c r="M67" s="29"/>
      <c r="N67" s="38">
        <v>223.15</v>
      </c>
      <c r="O67" s="39">
        <v>4.49</v>
      </c>
      <c r="P67" s="38">
        <v>250.7</v>
      </c>
      <c r="Q67" s="39">
        <v>5.29</v>
      </c>
      <c r="R67" s="29"/>
      <c r="S67" s="23">
        <v>337.2</v>
      </c>
      <c r="T67" s="22">
        <v>4.66</v>
      </c>
      <c r="U67" s="23">
        <v>337.2</v>
      </c>
      <c r="V67" s="22">
        <v>4.66</v>
      </c>
      <c r="W67" s="23">
        <v>337.2</v>
      </c>
      <c r="X67" s="22">
        <v>4.66</v>
      </c>
      <c r="Y67" s="23">
        <v>337.2</v>
      </c>
      <c r="Z67" s="22">
        <v>4.66</v>
      </c>
      <c r="AA67" s="23">
        <v>337.2</v>
      </c>
      <c r="AB67" s="22">
        <v>4.66</v>
      </c>
      <c r="AC67" s="23">
        <v>337.2</v>
      </c>
      <c r="AD67" s="22">
        <v>4.66</v>
      </c>
      <c r="AE67" s="23">
        <v>337.2</v>
      </c>
      <c r="AF67" s="22">
        <v>4.66</v>
      </c>
      <c r="AG67" s="23">
        <v>337.2</v>
      </c>
      <c r="AH67" s="22">
        <v>4.66</v>
      </c>
      <c r="AI67" s="23">
        <v>337.2</v>
      </c>
      <c r="AJ67" s="22">
        <v>4.66</v>
      </c>
      <c r="AK67" s="23">
        <v>337.2</v>
      </c>
      <c r="AL67" s="22">
        <v>4.66</v>
      </c>
      <c r="AM67" s="23">
        <v>337.2</v>
      </c>
      <c r="AN67" s="22">
        <v>4.66</v>
      </c>
      <c r="AO67" s="29"/>
      <c r="AP67" s="40">
        <v>0</v>
      </c>
      <c r="AQ67" s="41">
        <v>0</v>
      </c>
      <c r="AR67" s="40">
        <v>1009.81</v>
      </c>
      <c r="AS67" s="41">
        <v>8.26</v>
      </c>
      <c r="AT67" s="40">
        <v>1037.3599999999999</v>
      </c>
      <c r="AU67" s="41">
        <v>8.36</v>
      </c>
      <c r="AV67" s="29"/>
      <c r="AW67" s="42">
        <v>1.35</v>
      </c>
      <c r="AX67" s="42">
        <v>1.35</v>
      </c>
      <c r="AY67" s="22">
        <v>8</v>
      </c>
      <c r="AZ67" s="42">
        <v>0</v>
      </c>
      <c r="BA67" s="22">
        <v>0</v>
      </c>
      <c r="BB67" s="29"/>
      <c r="BC67" s="43">
        <v>86.85</v>
      </c>
      <c r="BD67" s="39">
        <v>3.58</v>
      </c>
      <c r="BE67" s="43">
        <v>78.5</v>
      </c>
      <c r="BF67" s="39">
        <v>3.56</v>
      </c>
      <c r="BG67" s="43">
        <v>52.1</v>
      </c>
      <c r="BH67" s="39">
        <v>1.96</v>
      </c>
      <c r="BI67" s="43">
        <v>9.65</v>
      </c>
      <c r="BJ67" s="39">
        <v>3.76</v>
      </c>
      <c r="BK67" s="29"/>
    </row>
    <row r="68" spans="1:63" x14ac:dyDescent="0.35">
      <c r="A68">
        <v>4</v>
      </c>
      <c r="B68" t="s">
        <v>163</v>
      </c>
      <c r="C68" t="s">
        <v>164</v>
      </c>
      <c r="D68" s="21">
        <v>8.8499999999999995E-2</v>
      </c>
      <c r="E68" s="22">
        <v>3.71</v>
      </c>
      <c r="F68" s="21">
        <v>0.2626</v>
      </c>
      <c r="G68" s="22">
        <v>5.56</v>
      </c>
      <c r="H68" s="21">
        <v>0.1956</v>
      </c>
      <c r="I68" s="22">
        <v>5.57</v>
      </c>
      <c r="J68" s="23">
        <v>0.4582</v>
      </c>
      <c r="K68" s="22">
        <v>5.57</v>
      </c>
      <c r="L68" s="23">
        <v>336.2</v>
      </c>
      <c r="M68" s="29"/>
      <c r="N68" s="38">
        <v>236.58</v>
      </c>
      <c r="O68" s="39">
        <v>5.81</v>
      </c>
      <c r="P68" s="38">
        <v>262.17</v>
      </c>
      <c r="Q68" s="39">
        <v>5.22</v>
      </c>
      <c r="R68" s="29"/>
      <c r="S68" s="23">
        <v>275</v>
      </c>
      <c r="T68" s="22">
        <v>6.59</v>
      </c>
      <c r="U68" s="23">
        <v>335</v>
      </c>
      <c r="V68" s="22">
        <v>6.69</v>
      </c>
      <c r="W68" s="23">
        <v>335</v>
      </c>
      <c r="X68" s="22">
        <v>6.69</v>
      </c>
      <c r="Y68" s="23">
        <v>664</v>
      </c>
      <c r="Z68" s="22">
        <v>9.57</v>
      </c>
      <c r="AA68" s="23">
        <v>966</v>
      </c>
      <c r="AB68" s="22">
        <v>6.27</v>
      </c>
      <c r="AC68" s="23">
        <v>1288</v>
      </c>
      <c r="AD68" s="22">
        <v>6.27</v>
      </c>
      <c r="AE68" s="23">
        <v>1610</v>
      </c>
      <c r="AF68" s="22">
        <v>6.27</v>
      </c>
      <c r="AG68" s="23">
        <v>6762</v>
      </c>
      <c r="AH68" s="22">
        <v>6.27</v>
      </c>
      <c r="AI68" s="23">
        <v>8050</v>
      </c>
      <c r="AJ68" s="22">
        <v>6.27</v>
      </c>
      <c r="AK68" s="23">
        <v>19320</v>
      </c>
      <c r="AL68" s="22">
        <v>6.27</v>
      </c>
      <c r="AM68" s="23">
        <v>96600</v>
      </c>
      <c r="AN68" s="22">
        <v>6.27</v>
      </c>
      <c r="AO68" s="29"/>
      <c r="AP68" s="40">
        <v>0</v>
      </c>
      <c r="AQ68" s="41">
        <v>0</v>
      </c>
      <c r="AR68" s="40">
        <v>847.78</v>
      </c>
      <c r="AS68" s="41">
        <v>5.22</v>
      </c>
      <c r="AT68" s="40">
        <v>933.37</v>
      </c>
      <c r="AU68" s="41">
        <v>5.19</v>
      </c>
      <c r="AV68" s="29"/>
      <c r="AW68" s="42">
        <v>1.1499999999999999</v>
      </c>
      <c r="AX68" s="42">
        <v>1.1499999999999999</v>
      </c>
      <c r="AY68" s="22">
        <v>4.55</v>
      </c>
      <c r="AZ68" s="42">
        <v>74</v>
      </c>
      <c r="BA68" s="22">
        <v>2.78</v>
      </c>
      <c r="BB68" s="29"/>
      <c r="BC68" s="43">
        <v>86.85</v>
      </c>
      <c r="BD68" s="39">
        <v>3.58</v>
      </c>
      <c r="BE68" s="43">
        <v>78.5</v>
      </c>
      <c r="BF68" s="39">
        <v>3.56</v>
      </c>
      <c r="BG68" s="43">
        <v>52.1</v>
      </c>
      <c r="BH68" s="39">
        <v>1.96</v>
      </c>
      <c r="BI68" s="43">
        <v>9</v>
      </c>
      <c r="BJ68" s="39">
        <v>4.6500000000000004</v>
      </c>
      <c r="BK68" s="29"/>
    </row>
    <row r="69" spans="1:63" x14ac:dyDescent="0.35">
      <c r="A69">
        <v>4</v>
      </c>
      <c r="B69" t="s">
        <v>165</v>
      </c>
      <c r="C69" t="s">
        <v>166</v>
      </c>
      <c r="D69" s="21">
        <v>9.8599999999999993E-2</v>
      </c>
      <c r="E69" s="22">
        <v>5.31</v>
      </c>
      <c r="F69" s="21">
        <v>0.51470000000000005</v>
      </c>
      <c r="G69" s="22">
        <v>6.99</v>
      </c>
      <c r="H69" s="21">
        <v>0.41599999999999998</v>
      </c>
      <c r="I69" s="22">
        <v>7</v>
      </c>
      <c r="J69" s="23">
        <v>0.93070000000000008</v>
      </c>
      <c r="K69" s="22">
        <v>6.99</v>
      </c>
      <c r="L69" s="23">
        <v>461.39</v>
      </c>
      <c r="M69" s="29"/>
      <c r="N69" s="38">
        <v>248.37</v>
      </c>
      <c r="O69" s="39">
        <v>5.36</v>
      </c>
      <c r="P69" s="38">
        <v>331.35</v>
      </c>
      <c r="Q69" s="39">
        <v>5.31</v>
      </c>
      <c r="R69" s="29"/>
      <c r="S69" s="23">
        <v>127.73</v>
      </c>
      <c r="T69" s="22">
        <v>5.46</v>
      </c>
      <c r="U69" s="23">
        <v>127.73</v>
      </c>
      <c r="V69" s="22">
        <v>5.46</v>
      </c>
      <c r="W69" s="23">
        <v>127.73</v>
      </c>
      <c r="X69" s="22">
        <v>5.46</v>
      </c>
      <c r="Y69" s="23">
        <v>127.73</v>
      </c>
      <c r="Z69" s="22">
        <v>5.46</v>
      </c>
      <c r="AA69" s="23">
        <v>127.73</v>
      </c>
      <c r="AB69" s="22">
        <v>5.46</v>
      </c>
      <c r="AC69" s="23">
        <v>127.73</v>
      </c>
      <c r="AD69" s="22">
        <v>5.46</v>
      </c>
      <c r="AE69" s="23">
        <v>127.73</v>
      </c>
      <c r="AF69" s="22">
        <v>5.46</v>
      </c>
      <c r="AG69" s="23">
        <v>875.99</v>
      </c>
      <c r="AH69" s="22">
        <v>5.45</v>
      </c>
      <c r="AI69" s="23">
        <v>1047.03</v>
      </c>
      <c r="AJ69" s="22">
        <v>5.45</v>
      </c>
      <c r="AK69" s="23">
        <v>2543.63</v>
      </c>
      <c r="AL69" s="22">
        <v>6.12</v>
      </c>
      <c r="AM69" s="23">
        <v>10628.029999999999</v>
      </c>
      <c r="AN69" s="22">
        <v>5.46</v>
      </c>
      <c r="AO69" s="29"/>
      <c r="AP69" s="40">
        <v>0</v>
      </c>
      <c r="AQ69" s="41">
        <v>0</v>
      </c>
      <c r="AR69" s="40">
        <v>837.49</v>
      </c>
      <c r="AS69" s="41">
        <v>5.35</v>
      </c>
      <c r="AT69" s="40">
        <v>920.47</v>
      </c>
      <c r="AU69" s="41">
        <v>5.33</v>
      </c>
      <c r="AV69" s="29"/>
      <c r="AW69" s="42">
        <v>1.2</v>
      </c>
      <c r="AX69" s="42">
        <v>3</v>
      </c>
      <c r="AY69" s="22">
        <v>20</v>
      </c>
      <c r="AZ69" s="42">
        <v>0</v>
      </c>
      <c r="BA69" s="22">
        <v>0</v>
      </c>
      <c r="BB69" s="29"/>
      <c r="BC69" s="43">
        <v>86.85</v>
      </c>
      <c r="BD69" s="39">
        <v>3.58</v>
      </c>
      <c r="BE69" s="43">
        <v>78.5</v>
      </c>
      <c r="BF69" s="39">
        <v>3.56</v>
      </c>
      <c r="BG69" s="43">
        <v>52.1</v>
      </c>
      <c r="BH69" s="39">
        <v>1.96</v>
      </c>
      <c r="BI69" s="43">
        <v>17.649999999999999</v>
      </c>
      <c r="BJ69" s="39">
        <v>5.37</v>
      </c>
      <c r="BK69" s="29"/>
    </row>
    <row r="70" spans="1:63" x14ac:dyDescent="0.35">
      <c r="A70">
        <v>5</v>
      </c>
      <c r="B70" t="s">
        <v>167</v>
      </c>
      <c r="C70" t="s">
        <v>168</v>
      </c>
      <c r="D70" s="21">
        <v>9.5200000000000007E-2</v>
      </c>
      <c r="E70" s="22">
        <v>2.2400000000000002</v>
      </c>
      <c r="F70" s="21">
        <v>0.2044</v>
      </c>
      <c r="G70" s="22">
        <v>2.39</v>
      </c>
      <c r="H70" s="21">
        <v>0.1527</v>
      </c>
      <c r="I70" s="22">
        <v>2.38</v>
      </c>
      <c r="J70" s="23">
        <v>0.35709999999999997</v>
      </c>
      <c r="K70" s="22">
        <v>2.38</v>
      </c>
      <c r="L70" s="23">
        <v>364.46</v>
      </c>
      <c r="M70" s="29"/>
      <c r="N70" s="38">
        <v>152.16</v>
      </c>
      <c r="O70" s="39">
        <v>23.81</v>
      </c>
      <c r="P70" s="38">
        <v>175.32</v>
      </c>
      <c r="Q70" s="39">
        <v>21.09</v>
      </c>
      <c r="R70" s="29"/>
      <c r="S70" s="23">
        <v>103.87</v>
      </c>
      <c r="T70" s="22">
        <v>5.52</v>
      </c>
      <c r="U70" s="23">
        <v>187.64</v>
      </c>
      <c r="V70" s="22">
        <v>5.52</v>
      </c>
      <c r="W70" s="23">
        <v>153</v>
      </c>
      <c r="X70" s="22">
        <v>5.52</v>
      </c>
      <c r="Y70" s="23">
        <v>306</v>
      </c>
      <c r="Z70" s="22">
        <v>5.52</v>
      </c>
      <c r="AA70" s="23">
        <v>459</v>
      </c>
      <c r="AB70" s="22">
        <v>5.52</v>
      </c>
      <c r="AC70" s="23">
        <v>612</v>
      </c>
      <c r="AD70" s="22">
        <v>5.52</v>
      </c>
      <c r="AE70" s="23">
        <v>765</v>
      </c>
      <c r="AF70" s="22">
        <v>5.52</v>
      </c>
      <c r="AG70" s="23">
        <v>3213</v>
      </c>
      <c r="AH70" s="22">
        <v>5.52</v>
      </c>
      <c r="AI70" s="23">
        <v>3825</v>
      </c>
      <c r="AJ70" s="22">
        <v>5.52</v>
      </c>
      <c r="AK70" s="23">
        <v>6827.25</v>
      </c>
      <c r="AL70" s="22">
        <v>5.47</v>
      </c>
      <c r="AM70" s="23">
        <v>8681.25</v>
      </c>
      <c r="AN70" s="22">
        <v>5.48</v>
      </c>
      <c r="AO70" s="29"/>
      <c r="AP70" s="40">
        <v>0</v>
      </c>
      <c r="AQ70" s="41">
        <v>0</v>
      </c>
      <c r="AR70" s="40">
        <v>620.49</v>
      </c>
      <c r="AS70" s="41">
        <v>7.38</v>
      </c>
      <c r="AT70" s="40">
        <v>727.42</v>
      </c>
      <c r="AU70" s="41">
        <v>7.11</v>
      </c>
      <c r="AV70" s="29"/>
      <c r="AW70" s="42">
        <v>1.55</v>
      </c>
      <c r="AX70" s="42">
        <v>1.55</v>
      </c>
      <c r="AY70" s="22">
        <v>14.81</v>
      </c>
      <c r="AZ70" s="42">
        <v>16.25</v>
      </c>
      <c r="BA70" s="22">
        <v>-50</v>
      </c>
      <c r="BB70" s="29"/>
      <c r="BC70" s="43">
        <v>86.85</v>
      </c>
      <c r="BD70" s="39">
        <v>3.58</v>
      </c>
      <c r="BE70" s="43">
        <v>78.5</v>
      </c>
      <c r="BF70" s="39">
        <v>3.56</v>
      </c>
      <c r="BG70" s="43">
        <v>52.1</v>
      </c>
      <c r="BH70" s="39">
        <v>1.96</v>
      </c>
      <c r="BI70" s="43">
        <v>7.65</v>
      </c>
      <c r="BJ70" s="39">
        <v>2</v>
      </c>
      <c r="BK70" s="29"/>
    </row>
    <row r="71" spans="1:63" x14ac:dyDescent="0.35">
      <c r="A71">
        <v>5</v>
      </c>
      <c r="B71" t="s">
        <v>169</v>
      </c>
      <c r="C71" t="s">
        <v>170</v>
      </c>
      <c r="D71" s="21">
        <v>0.1027</v>
      </c>
      <c r="E71" s="22">
        <v>2.5</v>
      </c>
      <c r="F71" s="21">
        <v>0.49349999999999999</v>
      </c>
      <c r="G71" s="22">
        <v>4.03</v>
      </c>
      <c r="H71" s="21">
        <v>0.38879999999999998</v>
      </c>
      <c r="I71" s="22">
        <v>4.05</v>
      </c>
      <c r="J71" s="23">
        <v>0.88229999999999997</v>
      </c>
      <c r="K71" s="22">
        <v>4.04</v>
      </c>
      <c r="L71" s="23">
        <v>479.13</v>
      </c>
      <c r="M71" s="29"/>
      <c r="N71" s="38">
        <v>307.47000000000003</v>
      </c>
      <c r="O71" s="39">
        <v>7.71</v>
      </c>
      <c r="P71" s="38">
        <v>320.94</v>
      </c>
      <c r="Q71" s="39">
        <v>7.36</v>
      </c>
      <c r="R71" s="29"/>
      <c r="S71" s="23">
        <v>203.87</v>
      </c>
      <c r="T71" s="22">
        <v>-0.84</v>
      </c>
      <c r="U71" s="23">
        <v>203.87</v>
      </c>
      <c r="V71" s="22">
        <v>-0.84</v>
      </c>
      <c r="W71" s="23" t="s">
        <v>773</v>
      </c>
      <c r="X71" s="22" t="s">
        <v>773</v>
      </c>
      <c r="Y71" s="23" t="s">
        <v>773</v>
      </c>
      <c r="Z71" s="22" t="s">
        <v>773</v>
      </c>
      <c r="AA71" s="23" t="s">
        <v>773</v>
      </c>
      <c r="AB71" s="22" t="s">
        <v>773</v>
      </c>
      <c r="AC71" s="23" t="s">
        <v>773</v>
      </c>
      <c r="AD71" s="22" t="s">
        <v>773</v>
      </c>
      <c r="AE71" s="23" t="s">
        <v>773</v>
      </c>
      <c r="AF71" s="22" t="s">
        <v>773</v>
      </c>
      <c r="AG71" s="23" t="s">
        <v>773</v>
      </c>
      <c r="AH71" s="22" t="s">
        <v>773</v>
      </c>
      <c r="AI71" s="23" t="s">
        <v>773</v>
      </c>
      <c r="AJ71" s="22" t="s">
        <v>773</v>
      </c>
      <c r="AK71" s="23" t="s">
        <v>773</v>
      </c>
      <c r="AL71" s="22" t="s">
        <v>773</v>
      </c>
      <c r="AM71" s="23" t="s">
        <v>773</v>
      </c>
      <c r="AN71" s="22" t="s">
        <v>773</v>
      </c>
      <c r="AO71" s="29"/>
      <c r="AP71" s="40">
        <v>0</v>
      </c>
      <c r="AQ71" s="41">
        <v>0</v>
      </c>
      <c r="AR71" s="40">
        <v>990.47</v>
      </c>
      <c r="AS71" s="41">
        <v>3.33</v>
      </c>
      <c r="AT71" s="40">
        <v>1003.9399999999999</v>
      </c>
      <c r="AU71" s="41">
        <v>3.29</v>
      </c>
      <c r="AV71" s="29"/>
      <c r="AW71" s="42">
        <v>0.63</v>
      </c>
      <c r="AX71" s="42">
        <v>2.85</v>
      </c>
      <c r="AY71" s="22">
        <v>2.15</v>
      </c>
      <c r="AZ71" s="42">
        <v>39</v>
      </c>
      <c r="BA71" s="22">
        <v>4</v>
      </c>
      <c r="BB71" s="29"/>
      <c r="BC71" s="43">
        <v>86.85</v>
      </c>
      <c r="BD71" s="39">
        <v>3.58</v>
      </c>
      <c r="BE71" s="43">
        <v>78.5</v>
      </c>
      <c r="BF71" s="39">
        <v>3.56</v>
      </c>
      <c r="BG71" s="43">
        <v>52.1</v>
      </c>
      <c r="BH71" s="39">
        <v>1.96</v>
      </c>
      <c r="BI71" s="43">
        <v>18.3</v>
      </c>
      <c r="BJ71" s="39">
        <v>7.65</v>
      </c>
      <c r="BK71" s="29"/>
    </row>
    <row r="72" spans="1:63" x14ac:dyDescent="0.35">
      <c r="A72">
        <v>5</v>
      </c>
      <c r="B72" t="s">
        <v>171</v>
      </c>
      <c r="C72" t="s">
        <v>172</v>
      </c>
      <c r="D72" s="21">
        <v>0.1115</v>
      </c>
      <c r="E72" s="22">
        <v>6.74</v>
      </c>
      <c r="F72" s="21">
        <v>0.72789999999999999</v>
      </c>
      <c r="G72" s="22">
        <v>6.19</v>
      </c>
      <c r="H72" s="21">
        <v>0.182</v>
      </c>
      <c r="I72" s="22">
        <v>6.24</v>
      </c>
      <c r="J72" s="23">
        <v>0.90989999999999993</v>
      </c>
      <c r="K72" s="22">
        <v>6.2</v>
      </c>
      <c r="L72" s="23">
        <v>511.7</v>
      </c>
      <c r="M72" s="29"/>
      <c r="N72" s="38">
        <v>273.72000000000003</v>
      </c>
      <c r="O72" s="39">
        <v>8.36</v>
      </c>
      <c r="P72" s="38">
        <v>364.92</v>
      </c>
      <c r="Q72" s="39">
        <v>8.34</v>
      </c>
      <c r="R72" s="29"/>
      <c r="S72" s="23">
        <v>223.5</v>
      </c>
      <c r="T72" s="22">
        <v>3.17</v>
      </c>
      <c r="U72" s="23">
        <v>223.5</v>
      </c>
      <c r="V72" s="22">
        <v>3.17</v>
      </c>
      <c r="W72" s="23" t="s">
        <v>773</v>
      </c>
      <c r="X72" s="22" t="s">
        <v>773</v>
      </c>
      <c r="Y72" s="23" t="s">
        <v>773</v>
      </c>
      <c r="Z72" s="22" t="s">
        <v>773</v>
      </c>
      <c r="AA72" s="23" t="s">
        <v>773</v>
      </c>
      <c r="AB72" s="22" t="s">
        <v>773</v>
      </c>
      <c r="AC72" s="23" t="s">
        <v>773</v>
      </c>
      <c r="AD72" s="22" t="s">
        <v>773</v>
      </c>
      <c r="AE72" s="23" t="s">
        <v>773</v>
      </c>
      <c r="AF72" s="22" t="s">
        <v>773</v>
      </c>
      <c r="AG72" s="23" t="s">
        <v>773</v>
      </c>
      <c r="AH72" s="22" t="s">
        <v>773</v>
      </c>
      <c r="AI72" s="23" t="s">
        <v>773</v>
      </c>
      <c r="AJ72" s="22" t="s">
        <v>773</v>
      </c>
      <c r="AK72" s="23" t="s">
        <v>773</v>
      </c>
      <c r="AL72" s="22" t="s">
        <v>773</v>
      </c>
      <c r="AM72" s="23" t="s">
        <v>773</v>
      </c>
      <c r="AN72" s="22" t="s">
        <v>773</v>
      </c>
      <c r="AO72" s="29"/>
      <c r="AP72" s="40">
        <v>0</v>
      </c>
      <c r="AQ72" s="41">
        <v>0</v>
      </c>
      <c r="AR72" s="40">
        <v>1008.9200000000001</v>
      </c>
      <c r="AS72" s="41">
        <v>6.36</v>
      </c>
      <c r="AT72" s="40">
        <v>1100.1199999999999</v>
      </c>
      <c r="AU72" s="41">
        <v>6.51</v>
      </c>
      <c r="AV72" s="29"/>
      <c r="AW72" s="42">
        <v>2</v>
      </c>
      <c r="AX72" s="42">
        <v>3.5</v>
      </c>
      <c r="AY72" s="22">
        <v>40</v>
      </c>
      <c r="AZ72" s="42">
        <v>0</v>
      </c>
      <c r="BA72" s="22">
        <v>0</v>
      </c>
      <c r="BB72" s="29"/>
      <c r="BC72" s="43">
        <v>86.85</v>
      </c>
      <c r="BD72" s="39">
        <v>3.58</v>
      </c>
      <c r="BE72" s="43">
        <v>78.5</v>
      </c>
      <c r="BF72" s="39">
        <v>3.56</v>
      </c>
      <c r="BG72" s="43">
        <v>52.1</v>
      </c>
      <c r="BH72" s="39">
        <v>1.96</v>
      </c>
      <c r="BI72" s="43">
        <v>12.2</v>
      </c>
      <c r="BJ72" s="39">
        <v>3.39</v>
      </c>
      <c r="BK72" s="29"/>
    </row>
    <row r="73" spans="1:63" x14ac:dyDescent="0.35">
      <c r="A73">
        <v>5</v>
      </c>
      <c r="B73" t="s">
        <v>173</v>
      </c>
      <c r="C73" t="s">
        <v>174</v>
      </c>
      <c r="D73" s="21">
        <v>7.4999999999999997E-2</v>
      </c>
      <c r="E73" s="22">
        <v>7.26</v>
      </c>
      <c r="F73" s="21">
        <v>0.21249999999999999</v>
      </c>
      <c r="G73" s="22">
        <v>18.100000000000001</v>
      </c>
      <c r="H73" s="21">
        <v>0.1676</v>
      </c>
      <c r="I73" s="22">
        <v>18.07</v>
      </c>
      <c r="J73" s="23">
        <v>0.38009999999999999</v>
      </c>
      <c r="K73" s="22">
        <v>18.09</v>
      </c>
      <c r="L73" s="23">
        <v>420.55</v>
      </c>
      <c r="M73" s="29"/>
      <c r="N73" s="38">
        <v>213.8</v>
      </c>
      <c r="O73" s="39">
        <v>6.53</v>
      </c>
      <c r="P73" s="38">
        <v>356.3</v>
      </c>
      <c r="Q73" s="39">
        <v>6.52</v>
      </c>
      <c r="R73" s="29"/>
      <c r="S73" s="23">
        <v>224.35</v>
      </c>
      <c r="T73" s="22">
        <v>7.01</v>
      </c>
      <c r="U73" s="23">
        <v>224.35</v>
      </c>
      <c r="V73" s="22">
        <v>7.01</v>
      </c>
      <c r="W73" s="23">
        <v>224.35</v>
      </c>
      <c r="X73" s="22">
        <v>7.01</v>
      </c>
      <c r="Y73" s="23">
        <v>224.35</v>
      </c>
      <c r="Z73" s="22">
        <v>7.01</v>
      </c>
      <c r="AA73" s="23">
        <v>224.35</v>
      </c>
      <c r="AB73" s="22">
        <v>7.01</v>
      </c>
      <c r="AC73" s="23">
        <v>249.35</v>
      </c>
      <c r="AD73" s="22">
        <v>6.26</v>
      </c>
      <c r="AE73" s="23">
        <v>299.35000000000002</v>
      </c>
      <c r="AF73" s="22">
        <v>5.16</v>
      </c>
      <c r="AG73" s="23">
        <v>1099.3499999999999</v>
      </c>
      <c r="AH73" s="22">
        <v>1.36</v>
      </c>
      <c r="AI73" s="23">
        <v>1299.3499999999999</v>
      </c>
      <c r="AJ73" s="22">
        <v>1.1399999999999999</v>
      </c>
      <c r="AK73" s="23">
        <v>3049.35</v>
      </c>
      <c r="AL73" s="22">
        <v>0.48</v>
      </c>
      <c r="AM73" s="23">
        <v>12549.35</v>
      </c>
      <c r="AN73" s="22">
        <v>0.12</v>
      </c>
      <c r="AO73" s="29"/>
      <c r="AP73" s="40">
        <v>0</v>
      </c>
      <c r="AQ73" s="41">
        <v>0</v>
      </c>
      <c r="AR73" s="40">
        <v>858.7</v>
      </c>
      <c r="AS73" s="41">
        <v>7.01</v>
      </c>
      <c r="AT73" s="40">
        <v>1001.2</v>
      </c>
      <c r="AU73" s="41">
        <v>6.94</v>
      </c>
      <c r="AV73" s="29"/>
      <c r="AW73" s="42">
        <v>1.35</v>
      </c>
      <c r="AX73" s="42">
        <v>1.35</v>
      </c>
      <c r="AY73" s="22">
        <v>13.45</v>
      </c>
      <c r="AZ73" s="42">
        <v>58.5</v>
      </c>
      <c r="BA73" s="22">
        <v>4.93</v>
      </c>
      <c r="BB73" s="29"/>
      <c r="BC73" s="43">
        <v>86.85</v>
      </c>
      <c r="BD73" s="39">
        <v>3.58</v>
      </c>
      <c r="BE73" s="43">
        <v>78.5</v>
      </c>
      <c r="BF73" s="39">
        <v>3.56</v>
      </c>
      <c r="BG73" s="43">
        <v>52.1</v>
      </c>
      <c r="BH73" s="39">
        <v>1.96</v>
      </c>
      <c r="BI73" s="43">
        <v>17.100000000000001</v>
      </c>
      <c r="BJ73" s="39">
        <v>3.01</v>
      </c>
      <c r="BK73" s="29"/>
    </row>
    <row r="74" spans="1:63" x14ac:dyDescent="0.35">
      <c r="A74">
        <v>5</v>
      </c>
      <c r="B74" t="s">
        <v>175</v>
      </c>
      <c r="C74" t="s">
        <v>176</v>
      </c>
      <c r="D74" s="21">
        <v>7.6799999999999993E-2</v>
      </c>
      <c r="E74" s="22">
        <v>3.24</v>
      </c>
      <c r="F74" s="21">
        <v>0.2422</v>
      </c>
      <c r="G74" s="22">
        <v>4.63</v>
      </c>
      <c r="H74" s="21">
        <v>0.20030000000000001</v>
      </c>
      <c r="I74" s="22">
        <v>4.6100000000000003</v>
      </c>
      <c r="J74" s="23">
        <v>0.4425</v>
      </c>
      <c r="K74" s="22">
        <v>4.62</v>
      </c>
      <c r="L74" s="23">
        <v>357.47</v>
      </c>
      <c r="M74" s="29"/>
      <c r="N74" s="38">
        <v>225.67</v>
      </c>
      <c r="O74" s="39">
        <v>1.1200000000000001</v>
      </c>
      <c r="P74" s="38">
        <v>321.08999999999997</v>
      </c>
      <c r="Q74" s="39">
        <v>1.1000000000000001</v>
      </c>
      <c r="R74" s="29"/>
      <c r="S74" s="23">
        <v>221</v>
      </c>
      <c r="T74" s="22">
        <v>3.76</v>
      </c>
      <c r="U74" s="23">
        <v>296</v>
      </c>
      <c r="V74" s="22">
        <v>3.86</v>
      </c>
      <c r="W74" s="23">
        <v>217</v>
      </c>
      <c r="X74" s="22">
        <v>1.88</v>
      </c>
      <c r="Y74" s="23">
        <v>368</v>
      </c>
      <c r="Z74" s="22">
        <v>3.66</v>
      </c>
      <c r="AA74" s="23">
        <v>572</v>
      </c>
      <c r="AB74" s="22">
        <v>3.81</v>
      </c>
      <c r="AC74" s="23">
        <v>572</v>
      </c>
      <c r="AD74" s="22">
        <v>3.81</v>
      </c>
      <c r="AE74" s="23">
        <v>572</v>
      </c>
      <c r="AF74" s="22">
        <v>3.81</v>
      </c>
      <c r="AG74" s="23">
        <v>1830</v>
      </c>
      <c r="AH74" s="22">
        <v>3.8</v>
      </c>
      <c r="AI74" s="23">
        <v>1830</v>
      </c>
      <c r="AJ74" s="22">
        <v>3.8</v>
      </c>
      <c r="AK74" s="23">
        <v>3639</v>
      </c>
      <c r="AL74" s="22">
        <v>3.79</v>
      </c>
      <c r="AM74" s="23">
        <v>16304</v>
      </c>
      <c r="AN74" s="22">
        <v>3.8</v>
      </c>
      <c r="AO74" s="29"/>
      <c r="AP74" s="40">
        <v>0</v>
      </c>
      <c r="AQ74" s="41">
        <v>0</v>
      </c>
      <c r="AR74" s="40">
        <v>804.14</v>
      </c>
      <c r="AS74" s="41">
        <v>2.77</v>
      </c>
      <c r="AT74" s="40">
        <v>974.56</v>
      </c>
      <c r="AU74" s="41">
        <v>2.71</v>
      </c>
      <c r="AV74" s="29"/>
      <c r="AW74" s="42">
        <v>1.03</v>
      </c>
      <c r="AX74" s="42">
        <v>1.63</v>
      </c>
      <c r="AY74" s="22">
        <v>0</v>
      </c>
      <c r="AZ74" s="42">
        <v>0</v>
      </c>
      <c r="BA74" s="22">
        <v>0</v>
      </c>
      <c r="BB74" s="29"/>
      <c r="BC74" s="43">
        <v>86.85</v>
      </c>
      <c r="BD74" s="39">
        <v>3.58</v>
      </c>
      <c r="BE74" s="43">
        <v>78.5</v>
      </c>
      <c r="BF74" s="39">
        <v>3.56</v>
      </c>
      <c r="BG74" s="43">
        <v>52.1</v>
      </c>
      <c r="BH74" s="39">
        <v>1.96</v>
      </c>
      <c r="BI74" s="43">
        <v>11.65</v>
      </c>
      <c r="BJ74" s="39">
        <v>4.0199999999999996</v>
      </c>
      <c r="BK74" s="29"/>
    </row>
    <row r="75" spans="1:63" x14ac:dyDescent="0.35">
      <c r="A75">
        <v>5</v>
      </c>
      <c r="B75" t="s">
        <v>177</v>
      </c>
      <c r="C75" t="s">
        <v>178</v>
      </c>
      <c r="D75" s="21">
        <v>0.10150000000000001</v>
      </c>
      <c r="E75" s="22">
        <v>1.5</v>
      </c>
      <c r="F75" s="21">
        <v>0.22800000000000001</v>
      </c>
      <c r="G75" s="22">
        <v>6.5</v>
      </c>
      <c r="H75" s="21">
        <v>0.17349999999999999</v>
      </c>
      <c r="I75" s="22">
        <v>4.83</v>
      </c>
      <c r="J75" s="23">
        <v>0.40149999999999997</v>
      </c>
      <c r="K75" s="22">
        <v>5.77</v>
      </c>
      <c r="L75" s="23">
        <v>449.06</v>
      </c>
      <c r="M75" s="29"/>
      <c r="N75" s="38">
        <v>159.84</v>
      </c>
      <c r="O75" s="39">
        <v>12.22</v>
      </c>
      <c r="P75" s="38">
        <v>219</v>
      </c>
      <c r="Q75" s="39">
        <v>12.24</v>
      </c>
      <c r="R75" s="29"/>
      <c r="S75" s="23">
        <v>318.41000000000003</v>
      </c>
      <c r="T75" s="22">
        <v>3.67</v>
      </c>
      <c r="U75" s="23">
        <v>392.87</v>
      </c>
      <c r="V75" s="22">
        <v>3.55</v>
      </c>
      <c r="W75" s="23">
        <v>362.08000000000004</v>
      </c>
      <c r="X75" s="22">
        <v>3.59</v>
      </c>
      <c r="Y75" s="23">
        <v>498.08000000000004</v>
      </c>
      <c r="Z75" s="22">
        <v>3.44</v>
      </c>
      <c r="AA75" s="23">
        <v>634.08000000000004</v>
      </c>
      <c r="AB75" s="22">
        <v>3.35</v>
      </c>
      <c r="AC75" s="23">
        <v>770.08</v>
      </c>
      <c r="AD75" s="22">
        <v>3.29</v>
      </c>
      <c r="AE75" s="23">
        <v>906.08</v>
      </c>
      <c r="AF75" s="22">
        <v>3.25</v>
      </c>
      <c r="AG75" s="23">
        <v>3016.08</v>
      </c>
      <c r="AH75" s="22">
        <v>3.17</v>
      </c>
      <c r="AI75" s="23">
        <v>3536.08</v>
      </c>
      <c r="AJ75" s="22">
        <v>3.17</v>
      </c>
      <c r="AK75" s="23">
        <v>7151.08</v>
      </c>
      <c r="AL75" s="22">
        <v>2.93</v>
      </c>
      <c r="AM75" s="23">
        <v>23711.08</v>
      </c>
      <c r="AN75" s="22">
        <v>2.97</v>
      </c>
      <c r="AO75" s="29"/>
      <c r="AP75" s="40">
        <v>0</v>
      </c>
      <c r="AQ75" s="41">
        <v>0</v>
      </c>
      <c r="AR75" s="40">
        <v>927.31</v>
      </c>
      <c r="AS75" s="41">
        <v>3.96</v>
      </c>
      <c r="AT75" s="40">
        <v>1060.9299999999998</v>
      </c>
      <c r="AU75" s="41">
        <v>4.32</v>
      </c>
      <c r="AV75" s="29"/>
      <c r="AW75" s="42">
        <v>1.5</v>
      </c>
      <c r="AX75" s="42">
        <v>1.5</v>
      </c>
      <c r="AY75" s="22">
        <v>20</v>
      </c>
      <c r="AZ75" s="42">
        <v>0</v>
      </c>
      <c r="BA75" s="22">
        <v>0</v>
      </c>
      <c r="BB75" s="29"/>
      <c r="BC75" s="43">
        <v>86.85</v>
      </c>
      <c r="BD75" s="39">
        <v>3.55</v>
      </c>
      <c r="BE75" s="43">
        <v>78.5</v>
      </c>
      <c r="BF75" s="39">
        <v>3.56</v>
      </c>
      <c r="BG75" s="43">
        <v>52.1</v>
      </c>
      <c r="BH75" s="39">
        <v>1.94</v>
      </c>
      <c r="BI75" s="43">
        <v>8.1</v>
      </c>
      <c r="BJ75" s="39">
        <v>2.5299999999999998</v>
      </c>
      <c r="BK75" s="29"/>
    </row>
    <row r="76" spans="1:63" x14ac:dyDescent="0.35">
      <c r="A76">
        <v>5</v>
      </c>
      <c r="B76" t="s">
        <v>179</v>
      </c>
      <c r="C76" t="s">
        <v>180</v>
      </c>
      <c r="D76" s="21">
        <v>0.12759999999999999</v>
      </c>
      <c r="E76" s="22">
        <v>15.96</v>
      </c>
      <c r="F76" s="21">
        <v>0.62339999999999995</v>
      </c>
      <c r="G76" s="22">
        <v>17.309999999999999</v>
      </c>
      <c r="H76" s="21">
        <v>0.47670000000000001</v>
      </c>
      <c r="I76" s="22">
        <v>18.510000000000002</v>
      </c>
      <c r="J76" s="23">
        <v>1.1000999999999999</v>
      </c>
      <c r="K76" s="22">
        <v>17.829999999999998</v>
      </c>
      <c r="L76" s="23">
        <v>604.79</v>
      </c>
      <c r="M76" s="29"/>
      <c r="N76" s="38">
        <v>235.06</v>
      </c>
      <c r="O76" s="39">
        <v>19.760000000000002</v>
      </c>
      <c r="P76" s="38">
        <v>245.33</v>
      </c>
      <c r="Q76" s="39">
        <v>18.78</v>
      </c>
      <c r="R76" s="29"/>
      <c r="S76" s="23">
        <v>223</v>
      </c>
      <c r="T76" s="22">
        <v>0</v>
      </c>
      <c r="U76" s="23">
        <v>223</v>
      </c>
      <c r="V76" s="22">
        <v>0</v>
      </c>
      <c r="W76" s="23">
        <v>223</v>
      </c>
      <c r="X76" s="22">
        <v>0</v>
      </c>
      <c r="Y76" s="23">
        <v>223</v>
      </c>
      <c r="Z76" s="22">
        <v>0</v>
      </c>
      <c r="AA76" s="23">
        <v>223</v>
      </c>
      <c r="AB76" s="22">
        <v>0</v>
      </c>
      <c r="AC76" s="23">
        <v>223</v>
      </c>
      <c r="AD76" s="22">
        <v>0</v>
      </c>
      <c r="AE76" s="23">
        <v>223</v>
      </c>
      <c r="AF76" s="22">
        <v>0</v>
      </c>
      <c r="AG76" s="23">
        <v>223</v>
      </c>
      <c r="AH76" s="22">
        <v>0</v>
      </c>
      <c r="AI76" s="23">
        <v>223</v>
      </c>
      <c r="AJ76" s="22">
        <v>0</v>
      </c>
      <c r="AK76" s="23">
        <v>223</v>
      </c>
      <c r="AL76" s="22">
        <v>0</v>
      </c>
      <c r="AM76" s="23">
        <v>223</v>
      </c>
      <c r="AN76" s="22">
        <v>0</v>
      </c>
      <c r="AO76" s="29"/>
      <c r="AP76" s="40">
        <v>0</v>
      </c>
      <c r="AQ76" s="41">
        <v>0</v>
      </c>
      <c r="AR76" s="40">
        <v>1062.8499999999999</v>
      </c>
      <c r="AS76" s="41">
        <v>12.97</v>
      </c>
      <c r="AT76" s="40">
        <v>1073.1199999999999</v>
      </c>
      <c r="AU76" s="41">
        <v>12.83</v>
      </c>
      <c r="AV76" s="29"/>
      <c r="AW76" s="42">
        <v>2.06</v>
      </c>
      <c r="AX76" s="42">
        <v>2.06</v>
      </c>
      <c r="AY76" s="22">
        <v>3</v>
      </c>
      <c r="AZ76" s="42">
        <v>95.4</v>
      </c>
      <c r="BA76" s="22">
        <v>3.02</v>
      </c>
      <c r="BB76" s="29"/>
      <c r="BC76" s="43">
        <v>86.85</v>
      </c>
      <c r="BD76" s="39">
        <v>3.55</v>
      </c>
      <c r="BE76" s="43">
        <v>78.5</v>
      </c>
      <c r="BF76" s="39">
        <v>3.56</v>
      </c>
      <c r="BG76" s="43">
        <v>52.1</v>
      </c>
      <c r="BH76" s="39">
        <v>1.94</v>
      </c>
      <c r="BI76" s="43">
        <v>15.55</v>
      </c>
      <c r="BJ76" s="39">
        <v>2.98</v>
      </c>
      <c r="BK76" s="29"/>
    </row>
    <row r="77" spans="1:63" x14ac:dyDescent="0.35">
      <c r="A77">
        <v>5</v>
      </c>
      <c r="B77" t="s">
        <v>181</v>
      </c>
      <c r="C77" t="s">
        <v>182</v>
      </c>
      <c r="D77" s="21">
        <v>9.7000000000000003E-2</v>
      </c>
      <c r="E77" s="22">
        <v>12.81</v>
      </c>
      <c r="F77" s="21">
        <v>0.21729999999999999</v>
      </c>
      <c r="G77" s="22">
        <v>6.15</v>
      </c>
      <c r="H77" s="21">
        <v>0.17699999999999999</v>
      </c>
      <c r="I77" s="22">
        <v>12.66</v>
      </c>
      <c r="J77" s="23">
        <v>0.39429999999999998</v>
      </c>
      <c r="K77" s="22">
        <v>8.9700000000000006</v>
      </c>
      <c r="L77" s="23">
        <v>489.34</v>
      </c>
      <c r="M77" s="29"/>
      <c r="N77" s="38">
        <v>251.77</v>
      </c>
      <c r="O77" s="39">
        <v>1.96</v>
      </c>
      <c r="P77" s="38">
        <v>301.58</v>
      </c>
      <c r="Q77" s="39">
        <v>1.73</v>
      </c>
      <c r="R77" s="29"/>
      <c r="S77" s="23">
        <v>270</v>
      </c>
      <c r="T77" s="22">
        <v>-8.5399999999999991</v>
      </c>
      <c r="U77" s="23">
        <v>270</v>
      </c>
      <c r="V77" s="22">
        <v>-8.5399999999999991</v>
      </c>
      <c r="W77" s="23">
        <v>270</v>
      </c>
      <c r="X77" s="22">
        <v>-8.5399999999999991</v>
      </c>
      <c r="Y77" s="23">
        <v>270</v>
      </c>
      <c r="Z77" s="22">
        <v>-8.5399999999999991</v>
      </c>
      <c r="AA77" s="23">
        <v>270</v>
      </c>
      <c r="AB77" s="22">
        <v>-8.5399999999999991</v>
      </c>
      <c r="AC77" s="23">
        <v>270</v>
      </c>
      <c r="AD77" s="22">
        <v>-8.5399999999999991</v>
      </c>
      <c r="AE77" s="23">
        <v>270</v>
      </c>
      <c r="AF77" s="22">
        <v>-8.5399999999999991</v>
      </c>
      <c r="AG77" s="23">
        <v>270</v>
      </c>
      <c r="AH77" s="22">
        <v>-8.5399999999999991</v>
      </c>
      <c r="AI77" s="23">
        <v>270</v>
      </c>
      <c r="AJ77" s="22">
        <v>-8.5399999999999991</v>
      </c>
      <c r="AK77" s="23">
        <v>270</v>
      </c>
      <c r="AL77" s="22">
        <v>-8.5399999999999991</v>
      </c>
      <c r="AM77" s="23">
        <v>270</v>
      </c>
      <c r="AN77" s="22">
        <v>-8.5399999999999991</v>
      </c>
      <c r="AO77" s="29"/>
      <c r="AP77" s="40">
        <v>0</v>
      </c>
      <c r="AQ77" s="41">
        <v>0</v>
      </c>
      <c r="AR77" s="40">
        <v>1011.11</v>
      </c>
      <c r="AS77" s="41">
        <v>3.61</v>
      </c>
      <c r="AT77" s="40">
        <v>1060.92</v>
      </c>
      <c r="AU77" s="41">
        <v>3.46</v>
      </c>
      <c r="AV77" s="29"/>
      <c r="AW77" s="42">
        <v>0.85</v>
      </c>
      <c r="AX77" s="42">
        <v>1.35</v>
      </c>
      <c r="AY77" s="22">
        <v>3.85</v>
      </c>
      <c r="AZ77" s="42">
        <v>0</v>
      </c>
      <c r="BA77" s="22">
        <v>0</v>
      </c>
      <c r="BB77" s="29"/>
      <c r="BC77" s="43">
        <v>86.85</v>
      </c>
      <c r="BD77" s="39">
        <v>3.55</v>
      </c>
      <c r="BE77" s="43">
        <v>78.5</v>
      </c>
      <c r="BF77" s="39">
        <v>3.56</v>
      </c>
      <c r="BG77" s="43">
        <v>52.1</v>
      </c>
      <c r="BH77" s="39">
        <v>1.94</v>
      </c>
      <c r="BI77" s="43">
        <v>14.7</v>
      </c>
      <c r="BJ77" s="39">
        <v>6.52</v>
      </c>
      <c r="BK77" s="29"/>
    </row>
    <row r="78" spans="1:63" x14ac:dyDescent="0.35">
      <c r="A78">
        <v>5</v>
      </c>
      <c r="B78" t="s">
        <v>183</v>
      </c>
      <c r="C78" t="s">
        <v>184</v>
      </c>
      <c r="D78" s="21">
        <v>0.12720000000000001</v>
      </c>
      <c r="E78" s="22">
        <v>0.51</v>
      </c>
      <c r="F78" s="21">
        <v>0.32640000000000002</v>
      </c>
      <c r="G78" s="22">
        <v>9.19</v>
      </c>
      <c r="H78" s="21">
        <v>0.32600000000000001</v>
      </c>
      <c r="I78" s="22">
        <v>-2.79</v>
      </c>
      <c r="J78" s="23">
        <v>0.65240000000000009</v>
      </c>
      <c r="K78" s="22">
        <v>2.86</v>
      </c>
      <c r="L78" s="23">
        <v>601.22</v>
      </c>
      <c r="M78" s="29"/>
      <c r="N78" s="38">
        <v>180.81</v>
      </c>
      <c r="O78" s="39">
        <v>1.39</v>
      </c>
      <c r="P78" s="38">
        <v>240.62</v>
      </c>
      <c r="Q78" s="39">
        <v>4.3099999999999996</v>
      </c>
      <c r="R78" s="29"/>
      <c r="S78" s="23">
        <v>227</v>
      </c>
      <c r="T78" s="22">
        <v>-5.45</v>
      </c>
      <c r="U78" s="23">
        <v>317</v>
      </c>
      <c r="V78" s="22">
        <v>-19.53</v>
      </c>
      <c r="W78" s="23">
        <v>317</v>
      </c>
      <c r="X78" s="22">
        <v>-4.03</v>
      </c>
      <c r="Y78" s="23">
        <v>562</v>
      </c>
      <c r="Z78" s="22">
        <v>-8.07</v>
      </c>
      <c r="AA78" s="23">
        <v>892</v>
      </c>
      <c r="AB78" s="22">
        <v>-0.04</v>
      </c>
      <c r="AC78" s="23">
        <v>1222</v>
      </c>
      <c r="AD78" s="22">
        <v>4.1500000000000004</v>
      </c>
      <c r="AE78" s="23">
        <v>1552</v>
      </c>
      <c r="AF78" s="22">
        <v>6.72</v>
      </c>
      <c r="AG78" s="23">
        <v>6832</v>
      </c>
      <c r="AH78" s="22">
        <v>14.82</v>
      </c>
      <c r="AI78" s="23">
        <v>8152</v>
      </c>
      <c r="AJ78" s="22">
        <v>15.23</v>
      </c>
      <c r="AK78" s="23">
        <v>19702</v>
      </c>
      <c r="AL78" s="22">
        <v>16.52</v>
      </c>
      <c r="AM78" s="23">
        <v>88000</v>
      </c>
      <c r="AN78" s="22">
        <v>4.33</v>
      </c>
      <c r="AO78" s="29"/>
      <c r="AP78" s="40">
        <v>0</v>
      </c>
      <c r="AQ78" s="41">
        <v>0</v>
      </c>
      <c r="AR78" s="40">
        <v>1009.03</v>
      </c>
      <c r="AS78" s="41">
        <v>-0.74</v>
      </c>
      <c r="AT78" s="40">
        <v>1158.8400000000001</v>
      </c>
      <c r="AU78" s="41">
        <v>-5.23</v>
      </c>
      <c r="AV78" s="29"/>
      <c r="AW78" s="42">
        <v>1.54</v>
      </c>
      <c r="AX78" s="42">
        <v>2.57</v>
      </c>
      <c r="AY78" s="22">
        <v>2.8</v>
      </c>
      <c r="AZ78" s="42">
        <v>0</v>
      </c>
      <c r="BA78" s="22">
        <v>0</v>
      </c>
      <c r="BB78" s="29"/>
      <c r="BC78" s="43">
        <v>86.85</v>
      </c>
      <c r="BD78" s="39">
        <v>3.95</v>
      </c>
      <c r="BE78" s="43">
        <v>78.5</v>
      </c>
      <c r="BF78" s="39">
        <v>3.56</v>
      </c>
      <c r="BG78" s="43">
        <v>52.1</v>
      </c>
      <c r="BH78" s="39">
        <v>1.96</v>
      </c>
      <c r="BI78" s="43">
        <v>10.5</v>
      </c>
      <c r="BJ78" s="39">
        <v>2.94</v>
      </c>
      <c r="BK78" s="29"/>
    </row>
    <row r="79" spans="1:63" x14ac:dyDescent="0.35">
      <c r="A79">
        <v>5</v>
      </c>
      <c r="B79" t="s">
        <v>185</v>
      </c>
      <c r="C79" t="s">
        <v>186</v>
      </c>
      <c r="D79" s="21">
        <v>0.125</v>
      </c>
      <c r="E79" s="22">
        <v>6.63</v>
      </c>
      <c r="F79" s="21">
        <v>0.26529999999999998</v>
      </c>
      <c r="G79" s="22">
        <v>4.87</v>
      </c>
      <c r="H79" s="21">
        <v>0.1986</v>
      </c>
      <c r="I79" s="22">
        <v>4.6900000000000004</v>
      </c>
      <c r="J79" s="23">
        <v>0.46389999999999998</v>
      </c>
      <c r="K79" s="22">
        <v>4.79</v>
      </c>
      <c r="L79" s="23">
        <v>658.42</v>
      </c>
      <c r="M79" s="29"/>
      <c r="N79" s="38">
        <v>373.21</v>
      </c>
      <c r="O79" s="39">
        <v>6.76</v>
      </c>
      <c r="P79" s="38">
        <v>395.44</v>
      </c>
      <c r="Q79" s="39">
        <v>6.36</v>
      </c>
      <c r="R79" s="29"/>
      <c r="S79" s="23">
        <v>255</v>
      </c>
      <c r="T79" s="22">
        <v>2</v>
      </c>
      <c r="U79" s="23">
        <v>255</v>
      </c>
      <c r="V79" s="22">
        <v>2</v>
      </c>
      <c r="W79" s="23">
        <v>510</v>
      </c>
      <c r="X79" s="22">
        <v>2</v>
      </c>
      <c r="Y79" s="23">
        <v>510</v>
      </c>
      <c r="Z79" s="22">
        <v>2</v>
      </c>
      <c r="AA79" s="23">
        <v>510</v>
      </c>
      <c r="AB79" s="22">
        <v>2</v>
      </c>
      <c r="AC79" s="23">
        <v>510</v>
      </c>
      <c r="AD79" s="22">
        <v>2</v>
      </c>
      <c r="AE79" s="23">
        <v>510</v>
      </c>
      <c r="AF79" s="22">
        <v>2</v>
      </c>
      <c r="AG79" s="23">
        <v>510</v>
      </c>
      <c r="AH79" s="22">
        <v>2</v>
      </c>
      <c r="AI79" s="23">
        <v>510</v>
      </c>
      <c r="AJ79" s="22">
        <v>2</v>
      </c>
      <c r="AK79" s="23">
        <v>510</v>
      </c>
      <c r="AL79" s="22">
        <v>2</v>
      </c>
      <c r="AM79" s="23">
        <v>510</v>
      </c>
      <c r="AN79" s="22">
        <v>2</v>
      </c>
      <c r="AO79" s="29"/>
      <c r="AP79" s="40">
        <v>0</v>
      </c>
      <c r="AQ79" s="41">
        <v>0</v>
      </c>
      <c r="AR79" s="40">
        <v>1286.6299999999999</v>
      </c>
      <c r="AS79" s="41">
        <v>5.72</v>
      </c>
      <c r="AT79" s="40">
        <v>1308.8599999999999</v>
      </c>
      <c r="AU79" s="41">
        <v>5.62</v>
      </c>
      <c r="AV79" s="29"/>
      <c r="AW79" s="42">
        <v>1.26</v>
      </c>
      <c r="AX79" s="42">
        <v>1.3</v>
      </c>
      <c r="AY79" s="22">
        <v>0.78</v>
      </c>
      <c r="AZ79" s="42">
        <v>32</v>
      </c>
      <c r="BA79" s="22">
        <v>-23.81</v>
      </c>
      <c r="BB79" s="29"/>
      <c r="BC79" s="43">
        <v>86.85</v>
      </c>
      <c r="BD79" s="39">
        <v>3.55</v>
      </c>
      <c r="BE79" s="43">
        <v>78.5</v>
      </c>
      <c r="BF79" s="39">
        <v>3.56</v>
      </c>
      <c r="BG79" s="43">
        <v>52.1</v>
      </c>
      <c r="BH79" s="39">
        <v>1.94</v>
      </c>
      <c r="BI79" s="43">
        <v>10.35</v>
      </c>
      <c r="BJ79" s="39">
        <v>1.97</v>
      </c>
      <c r="BK79" s="29"/>
    </row>
    <row r="80" spans="1:63" x14ac:dyDescent="0.35">
      <c r="A80">
        <v>5</v>
      </c>
      <c r="B80" t="s">
        <v>187</v>
      </c>
      <c r="C80" t="s">
        <v>188</v>
      </c>
      <c r="D80" s="21">
        <v>0.10100000000000001</v>
      </c>
      <c r="E80" s="22">
        <v>7.59</v>
      </c>
      <c r="F80" s="21">
        <v>0.36159999999999998</v>
      </c>
      <c r="G80" s="22">
        <v>7.58</v>
      </c>
      <c r="H80" s="21">
        <v>0.38319999999999999</v>
      </c>
      <c r="I80" s="22">
        <v>7.56</v>
      </c>
      <c r="J80" s="23">
        <v>0.74479999999999991</v>
      </c>
      <c r="K80" s="22">
        <v>7.57</v>
      </c>
      <c r="L80" s="23">
        <v>493.96</v>
      </c>
      <c r="M80" s="29"/>
      <c r="N80" s="38">
        <v>373.7</v>
      </c>
      <c r="O80" s="39">
        <v>6.72</v>
      </c>
      <c r="P80" s="38">
        <v>398.14</v>
      </c>
      <c r="Q80" s="39">
        <v>6.28</v>
      </c>
      <c r="R80" s="29"/>
      <c r="S80" s="23">
        <v>280</v>
      </c>
      <c r="T80" s="22">
        <v>6.06</v>
      </c>
      <c r="U80" s="23">
        <v>280</v>
      </c>
      <c r="V80" s="22">
        <v>6.06</v>
      </c>
      <c r="W80" s="23">
        <v>280</v>
      </c>
      <c r="X80" s="22">
        <v>6.06</v>
      </c>
      <c r="Y80" s="23">
        <v>280</v>
      </c>
      <c r="Z80" s="22">
        <v>6.06</v>
      </c>
      <c r="AA80" s="23">
        <v>280</v>
      </c>
      <c r="AB80" s="22">
        <v>6.06</v>
      </c>
      <c r="AC80" s="23">
        <v>280</v>
      </c>
      <c r="AD80" s="22">
        <v>6.06</v>
      </c>
      <c r="AE80" s="23">
        <v>280</v>
      </c>
      <c r="AF80" s="22">
        <v>6.06</v>
      </c>
      <c r="AG80" s="23">
        <v>280</v>
      </c>
      <c r="AH80" s="22">
        <v>6.06</v>
      </c>
      <c r="AI80" s="23">
        <v>280</v>
      </c>
      <c r="AJ80" s="22">
        <v>6.06</v>
      </c>
      <c r="AK80" s="23">
        <v>280</v>
      </c>
      <c r="AL80" s="22">
        <v>6.06</v>
      </c>
      <c r="AM80" s="23">
        <v>280</v>
      </c>
      <c r="AN80" s="22">
        <v>6.06</v>
      </c>
      <c r="AO80" s="29"/>
      <c r="AP80" s="40">
        <v>0</v>
      </c>
      <c r="AQ80" s="41">
        <v>0</v>
      </c>
      <c r="AR80" s="40">
        <v>1147.6599999999999</v>
      </c>
      <c r="AS80" s="41">
        <v>6.93</v>
      </c>
      <c r="AT80" s="40">
        <v>1172.0999999999999</v>
      </c>
      <c r="AU80" s="41">
        <v>6.77</v>
      </c>
      <c r="AV80" s="29"/>
      <c r="AW80" s="42">
        <v>1.6</v>
      </c>
      <c r="AX80" s="42">
        <v>1.6</v>
      </c>
      <c r="AY80" s="22">
        <v>100</v>
      </c>
      <c r="AZ80" s="42">
        <v>72.05</v>
      </c>
      <c r="BA80" s="22">
        <v>19.98</v>
      </c>
      <c r="BB80" s="29"/>
      <c r="BC80" s="43">
        <v>86.85</v>
      </c>
      <c r="BD80" s="39">
        <v>3.58</v>
      </c>
      <c r="BE80" s="43">
        <v>78.5</v>
      </c>
      <c r="BF80" s="39">
        <v>3.56</v>
      </c>
      <c r="BG80" s="43">
        <v>51.1</v>
      </c>
      <c r="BH80" s="39">
        <v>0</v>
      </c>
      <c r="BI80" s="43">
        <v>17.100000000000001</v>
      </c>
      <c r="BJ80" s="39">
        <v>-1.72</v>
      </c>
      <c r="BK80" s="29"/>
    </row>
    <row r="81" spans="1:63" x14ac:dyDescent="0.35">
      <c r="A81">
        <v>5</v>
      </c>
      <c r="B81" t="s">
        <v>189</v>
      </c>
      <c r="C81" t="s">
        <v>190</v>
      </c>
      <c r="D81" s="21">
        <v>0.13420000000000001</v>
      </c>
      <c r="E81" s="22">
        <v>16.77</v>
      </c>
      <c r="F81" s="21">
        <v>0.2114</v>
      </c>
      <c r="G81" s="22">
        <v>10.029999999999999</v>
      </c>
      <c r="H81" s="21">
        <v>0.1406</v>
      </c>
      <c r="I81" s="22">
        <v>8.7100000000000009</v>
      </c>
      <c r="J81" s="23">
        <v>0.35199999999999998</v>
      </c>
      <c r="K81" s="22">
        <v>9.5</v>
      </c>
      <c r="L81" s="23">
        <v>523.77</v>
      </c>
      <c r="M81" s="29"/>
      <c r="N81" s="38">
        <v>282.75</v>
      </c>
      <c r="O81" s="39">
        <v>3.67</v>
      </c>
      <c r="P81" s="38">
        <v>316.05</v>
      </c>
      <c r="Q81" s="39">
        <v>3.27</v>
      </c>
      <c r="R81" s="29"/>
      <c r="S81" s="23">
        <v>203.67</v>
      </c>
      <c r="T81" s="22">
        <v>17.649999999999999</v>
      </c>
      <c r="U81" s="23">
        <v>367.92</v>
      </c>
      <c r="V81" s="22">
        <v>17.649999999999999</v>
      </c>
      <c r="W81" s="23">
        <v>300</v>
      </c>
      <c r="X81" s="22">
        <v>17.649999999999999</v>
      </c>
      <c r="Y81" s="23">
        <v>600</v>
      </c>
      <c r="Z81" s="22">
        <v>17.649999999999999</v>
      </c>
      <c r="AA81" s="23">
        <v>900</v>
      </c>
      <c r="AB81" s="22">
        <v>17.649999999999999</v>
      </c>
      <c r="AC81" s="23">
        <v>1200</v>
      </c>
      <c r="AD81" s="22">
        <v>17.649999999999999</v>
      </c>
      <c r="AE81" s="23">
        <v>1500</v>
      </c>
      <c r="AF81" s="22">
        <v>17.649999999999999</v>
      </c>
      <c r="AG81" s="23">
        <v>6300</v>
      </c>
      <c r="AH81" s="22">
        <v>17.649999999999999</v>
      </c>
      <c r="AI81" s="23">
        <v>7500</v>
      </c>
      <c r="AJ81" s="22">
        <v>17.649999999999999</v>
      </c>
      <c r="AK81" s="23">
        <v>18000</v>
      </c>
      <c r="AL81" s="22">
        <v>17.649999999999999</v>
      </c>
      <c r="AM81" s="23">
        <v>90000</v>
      </c>
      <c r="AN81" s="22">
        <v>17.649999999999999</v>
      </c>
      <c r="AO81" s="29"/>
      <c r="AP81" s="40">
        <v>0</v>
      </c>
      <c r="AQ81" s="41">
        <v>0</v>
      </c>
      <c r="AR81" s="40">
        <v>1010.1899999999999</v>
      </c>
      <c r="AS81" s="41">
        <v>12.95</v>
      </c>
      <c r="AT81" s="40">
        <v>1207.74</v>
      </c>
      <c r="AU81" s="41">
        <v>13.16</v>
      </c>
      <c r="AV81" s="29"/>
      <c r="AW81" s="42">
        <v>1.85</v>
      </c>
      <c r="AX81" s="42">
        <v>2.9</v>
      </c>
      <c r="AY81" s="22">
        <v>3.57</v>
      </c>
      <c r="AZ81" s="42">
        <v>57.25</v>
      </c>
      <c r="BA81" s="22">
        <v>3.34</v>
      </c>
      <c r="BB81" s="29"/>
      <c r="BC81" s="43">
        <v>86.85</v>
      </c>
      <c r="BD81" s="39">
        <v>3.58</v>
      </c>
      <c r="BE81" s="43">
        <v>78.5</v>
      </c>
      <c r="BF81" s="39">
        <v>3.49</v>
      </c>
      <c r="BG81" s="43">
        <v>52.1</v>
      </c>
      <c r="BH81" s="39">
        <v>1.96</v>
      </c>
      <c r="BI81" s="43">
        <v>12.6</v>
      </c>
      <c r="BJ81" s="39">
        <v>3.28</v>
      </c>
      <c r="BK81" s="29"/>
    </row>
    <row r="82" spans="1:63" x14ac:dyDescent="0.35">
      <c r="A82">
        <v>5</v>
      </c>
      <c r="B82" t="s">
        <v>191</v>
      </c>
      <c r="C82" t="s">
        <v>192</v>
      </c>
      <c r="D82" s="21">
        <v>9.4700000000000006E-2</v>
      </c>
      <c r="E82" s="22">
        <v>2.7</v>
      </c>
      <c r="F82" s="21">
        <v>0.30230000000000001</v>
      </c>
      <c r="G82" s="22">
        <v>5.57</v>
      </c>
      <c r="H82" s="21">
        <v>0.26869999999999999</v>
      </c>
      <c r="I82" s="22">
        <v>3.84</v>
      </c>
      <c r="J82" s="23">
        <v>0.57099999999999995</v>
      </c>
      <c r="K82" s="22">
        <v>4.75</v>
      </c>
      <c r="L82" s="23">
        <v>378.78</v>
      </c>
      <c r="M82" s="29"/>
      <c r="N82" s="38">
        <v>290.81</v>
      </c>
      <c r="O82" s="39">
        <v>1.68</v>
      </c>
      <c r="P82" s="38">
        <v>366.81</v>
      </c>
      <c r="Q82" s="39">
        <v>1.66</v>
      </c>
      <c r="R82" s="29"/>
      <c r="S82" s="23">
        <v>245.76</v>
      </c>
      <c r="T82" s="22">
        <v>3.64</v>
      </c>
      <c r="U82" s="23">
        <v>245.76</v>
      </c>
      <c r="V82" s="22">
        <v>3.64</v>
      </c>
      <c r="W82" s="23">
        <v>245.76</v>
      </c>
      <c r="X82" s="22">
        <v>3.64</v>
      </c>
      <c r="Y82" s="23">
        <v>245.76</v>
      </c>
      <c r="Z82" s="22">
        <v>3.64</v>
      </c>
      <c r="AA82" s="23">
        <v>245.76</v>
      </c>
      <c r="AB82" s="22">
        <v>3.64</v>
      </c>
      <c r="AC82" s="23">
        <v>245.76</v>
      </c>
      <c r="AD82" s="22">
        <v>3.64</v>
      </c>
      <c r="AE82" s="23">
        <v>245.76</v>
      </c>
      <c r="AF82" s="22">
        <v>3.64</v>
      </c>
      <c r="AG82" s="23">
        <v>245.76</v>
      </c>
      <c r="AH82" s="22">
        <v>3.64</v>
      </c>
      <c r="AI82" s="23">
        <v>245.76</v>
      </c>
      <c r="AJ82" s="22">
        <v>3.64</v>
      </c>
      <c r="AK82" s="23">
        <v>245.76</v>
      </c>
      <c r="AL82" s="22">
        <v>3.64</v>
      </c>
      <c r="AM82" s="23">
        <v>245.76</v>
      </c>
      <c r="AN82" s="22">
        <v>3.64</v>
      </c>
      <c r="AO82" s="29"/>
      <c r="AP82" s="40">
        <v>0</v>
      </c>
      <c r="AQ82" s="41">
        <v>0</v>
      </c>
      <c r="AR82" s="40">
        <v>915.34999999999991</v>
      </c>
      <c r="AS82" s="41">
        <v>2.62</v>
      </c>
      <c r="AT82" s="40">
        <v>991.34999999999991</v>
      </c>
      <c r="AU82" s="41">
        <v>2.54</v>
      </c>
      <c r="AV82" s="29"/>
      <c r="AW82" s="42">
        <v>1</v>
      </c>
      <c r="AX82" s="42">
        <v>1.5</v>
      </c>
      <c r="AY82" s="22">
        <v>0</v>
      </c>
      <c r="AZ82" s="42">
        <v>0</v>
      </c>
      <c r="BA82" s="22">
        <v>0</v>
      </c>
      <c r="BB82" s="29"/>
      <c r="BC82" s="43">
        <v>86.85</v>
      </c>
      <c r="BD82" s="39">
        <v>3.58</v>
      </c>
      <c r="BE82" s="43">
        <v>78.5</v>
      </c>
      <c r="BF82" s="39">
        <v>3.56</v>
      </c>
      <c r="BG82" s="43">
        <v>52.1</v>
      </c>
      <c r="BH82" s="39">
        <v>1.96</v>
      </c>
      <c r="BI82" s="43">
        <v>12.6</v>
      </c>
      <c r="BJ82" s="39">
        <v>2.44</v>
      </c>
      <c r="BK82" s="29"/>
    </row>
    <row r="83" spans="1:63" x14ac:dyDescent="0.35">
      <c r="A83">
        <v>5</v>
      </c>
      <c r="B83" t="s">
        <v>193</v>
      </c>
      <c r="C83" t="s">
        <v>194</v>
      </c>
      <c r="D83" s="21">
        <v>0.1089</v>
      </c>
      <c r="E83" s="22">
        <v>10.16</v>
      </c>
      <c r="F83" s="21">
        <v>0.27760000000000001</v>
      </c>
      <c r="G83" s="22">
        <v>8.1</v>
      </c>
      <c r="H83" s="21">
        <v>0.21540000000000001</v>
      </c>
      <c r="I83" s="22">
        <v>7.24</v>
      </c>
      <c r="J83" s="23">
        <v>0.49299999999999999</v>
      </c>
      <c r="K83" s="22">
        <v>7.72</v>
      </c>
      <c r="L83" s="23">
        <v>495.53</v>
      </c>
      <c r="M83" s="29"/>
      <c r="N83" s="38">
        <v>161.34</v>
      </c>
      <c r="O83" s="39">
        <v>8.0399999999999991</v>
      </c>
      <c r="P83" s="38">
        <v>231.04</v>
      </c>
      <c r="Q83" s="39">
        <v>5.48</v>
      </c>
      <c r="R83" s="29"/>
      <c r="S83" s="23">
        <v>272</v>
      </c>
      <c r="T83" s="22">
        <v>7.94</v>
      </c>
      <c r="U83" s="23">
        <v>272</v>
      </c>
      <c r="V83" s="22">
        <v>7.94</v>
      </c>
      <c r="W83" s="23">
        <v>272</v>
      </c>
      <c r="X83" s="22">
        <v>7.94</v>
      </c>
      <c r="Y83" s="23">
        <v>272</v>
      </c>
      <c r="Z83" s="22">
        <v>7.94</v>
      </c>
      <c r="AA83" s="23">
        <v>272</v>
      </c>
      <c r="AB83" s="22">
        <v>7.94</v>
      </c>
      <c r="AC83" s="23">
        <v>272</v>
      </c>
      <c r="AD83" s="22">
        <v>7.94</v>
      </c>
      <c r="AE83" s="23">
        <v>272</v>
      </c>
      <c r="AF83" s="22">
        <v>7.94</v>
      </c>
      <c r="AG83" s="23">
        <v>272</v>
      </c>
      <c r="AH83" s="22">
        <v>7.94</v>
      </c>
      <c r="AI83" s="23">
        <v>272</v>
      </c>
      <c r="AJ83" s="22">
        <v>7.94</v>
      </c>
      <c r="AK83" s="23">
        <v>272</v>
      </c>
      <c r="AL83" s="22">
        <v>7.94</v>
      </c>
      <c r="AM83" s="23">
        <v>272</v>
      </c>
      <c r="AN83" s="22">
        <v>7.94</v>
      </c>
      <c r="AO83" s="29"/>
      <c r="AP83" s="40">
        <v>0</v>
      </c>
      <c r="AQ83" s="41">
        <v>0</v>
      </c>
      <c r="AR83" s="40">
        <v>928.87</v>
      </c>
      <c r="AS83" s="41">
        <v>9.1300000000000008</v>
      </c>
      <c r="AT83" s="40">
        <v>998.56999999999994</v>
      </c>
      <c r="AU83" s="41">
        <v>8.44</v>
      </c>
      <c r="AV83" s="29"/>
      <c r="AW83" s="42">
        <v>1</v>
      </c>
      <c r="AX83" s="42">
        <v>2</v>
      </c>
      <c r="AY83" s="22" t="s">
        <v>774</v>
      </c>
      <c r="AZ83" s="42">
        <v>95.16</v>
      </c>
      <c r="BA83" s="22">
        <v>2.19</v>
      </c>
      <c r="BB83" s="29"/>
      <c r="BC83" s="43">
        <v>86.85</v>
      </c>
      <c r="BD83" s="39">
        <v>3.58</v>
      </c>
      <c r="BE83" s="43">
        <v>78.5</v>
      </c>
      <c r="BF83" s="39">
        <v>3.56</v>
      </c>
      <c r="BG83" s="43">
        <v>52.1</v>
      </c>
      <c r="BH83" s="39">
        <v>1.96</v>
      </c>
      <c r="BI83" s="43">
        <v>10.199999999999999</v>
      </c>
      <c r="BJ83" s="39">
        <v>2.5099999999999998</v>
      </c>
      <c r="BK83" s="29"/>
    </row>
    <row r="84" spans="1:63" x14ac:dyDescent="0.35">
      <c r="A84">
        <v>5</v>
      </c>
      <c r="B84" t="s">
        <v>195</v>
      </c>
      <c r="C84" t="s">
        <v>196</v>
      </c>
      <c r="D84" s="21">
        <v>0.1087</v>
      </c>
      <c r="E84" s="22">
        <v>10.6</v>
      </c>
      <c r="F84" s="21">
        <v>0.20979999999999999</v>
      </c>
      <c r="G84" s="22">
        <v>11.53</v>
      </c>
      <c r="H84" s="21">
        <v>0.16059999999999999</v>
      </c>
      <c r="I84" s="22">
        <v>11.52</v>
      </c>
      <c r="J84" s="23">
        <v>0.37039999999999995</v>
      </c>
      <c r="K84" s="22">
        <v>11.53</v>
      </c>
      <c r="L84" s="23">
        <v>460.23</v>
      </c>
      <c r="M84" s="29"/>
      <c r="N84" s="38">
        <v>285.36</v>
      </c>
      <c r="O84" s="39">
        <v>14.37</v>
      </c>
      <c r="P84" s="38">
        <v>326.5</v>
      </c>
      <c r="Q84" s="39">
        <v>12.33</v>
      </c>
      <c r="R84" s="29"/>
      <c r="S84" s="23">
        <v>131.71</v>
      </c>
      <c r="T84" s="22">
        <v>3.19</v>
      </c>
      <c r="U84" s="23">
        <v>237.92</v>
      </c>
      <c r="V84" s="22">
        <v>3.19</v>
      </c>
      <c r="W84" s="23">
        <v>194</v>
      </c>
      <c r="X84" s="22">
        <v>3.19</v>
      </c>
      <c r="Y84" s="23">
        <v>388</v>
      </c>
      <c r="Z84" s="22">
        <v>3.19</v>
      </c>
      <c r="AA84" s="23">
        <v>582</v>
      </c>
      <c r="AB84" s="22">
        <v>3.19</v>
      </c>
      <c r="AC84" s="23">
        <v>776</v>
      </c>
      <c r="AD84" s="22">
        <v>3.19</v>
      </c>
      <c r="AE84" s="23">
        <v>970</v>
      </c>
      <c r="AF84" s="22">
        <v>3.19</v>
      </c>
      <c r="AG84" s="23">
        <v>4074</v>
      </c>
      <c r="AH84" s="22">
        <v>3.19</v>
      </c>
      <c r="AI84" s="23">
        <v>4850</v>
      </c>
      <c r="AJ84" s="22">
        <v>3.19</v>
      </c>
      <c r="AK84" s="23">
        <v>11640</v>
      </c>
      <c r="AL84" s="22">
        <v>3.19</v>
      </c>
      <c r="AM84" s="23">
        <v>58200</v>
      </c>
      <c r="AN84" s="22">
        <v>3.19</v>
      </c>
      <c r="AO84" s="29"/>
      <c r="AP84" s="40">
        <v>0</v>
      </c>
      <c r="AQ84" s="41">
        <v>0</v>
      </c>
      <c r="AR84" s="40">
        <v>877.30000000000007</v>
      </c>
      <c r="AS84" s="41">
        <v>10.59</v>
      </c>
      <c r="AT84" s="40">
        <v>1024.6500000000001</v>
      </c>
      <c r="AU84" s="41">
        <v>9.32</v>
      </c>
      <c r="AV84" s="29"/>
      <c r="AW84" s="42">
        <v>2.15</v>
      </c>
      <c r="AX84" s="42">
        <v>2.15</v>
      </c>
      <c r="AY84" s="22">
        <v>7.5</v>
      </c>
      <c r="AZ84" s="42">
        <v>0</v>
      </c>
      <c r="BA84" s="22">
        <v>0</v>
      </c>
      <c r="BB84" s="29"/>
      <c r="BC84" s="43">
        <v>86.85</v>
      </c>
      <c r="BD84" s="39">
        <v>3.58</v>
      </c>
      <c r="BE84" s="43">
        <v>78.5</v>
      </c>
      <c r="BF84" s="39">
        <v>3.56</v>
      </c>
      <c r="BG84" s="43">
        <v>52.1</v>
      </c>
      <c r="BH84" s="39">
        <v>1.96</v>
      </c>
      <c r="BI84" s="43">
        <v>11.55</v>
      </c>
      <c r="BJ84" s="39">
        <v>3.59</v>
      </c>
      <c r="BK84" s="29"/>
    </row>
    <row r="85" spans="1:63" x14ac:dyDescent="0.35">
      <c r="A85">
        <v>5</v>
      </c>
      <c r="B85" t="s">
        <v>197</v>
      </c>
      <c r="C85" t="s">
        <v>198</v>
      </c>
      <c r="D85" s="21">
        <v>9.1499999999999998E-2</v>
      </c>
      <c r="E85" s="22">
        <v>15.83</v>
      </c>
      <c r="F85" s="21">
        <v>0.27039999999999997</v>
      </c>
      <c r="G85" s="22">
        <v>13.13</v>
      </c>
      <c r="H85" s="21">
        <v>0.2157</v>
      </c>
      <c r="I85" s="22">
        <v>13.13</v>
      </c>
      <c r="J85" s="23">
        <v>0.48609999999999998</v>
      </c>
      <c r="K85" s="22">
        <v>13.13</v>
      </c>
      <c r="L85" s="23">
        <v>471.97</v>
      </c>
      <c r="M85" s="29"/>
      <c r="N85" s="38">
        <v>269.67</v>
      </c>
      <c r="O85" s="39">
        <v>8.6</v>
      </c>
      <c r="P85" s="38">
        <v>293.08999999999997</v>
      </c>
      <c r="Q85" s="39">
        <v>7.86</v>
      </c>
      <c r="R85" s="29"/>
      <c r="S85" s="23">
        <v>170.88</v>
      </c>
      <c r="T85" s="22">
        <v>3.56</v>
      </c>
      <c r="U85" s="23">
        <v>170.88</v>
      </c>
      <c r="V85" s="22">
        <v>3.56</v>
      </c>
      <c r="W85" s="23" t="s">
        <v>773</v>
      </c>
      <c r="X85" s="22" t="s">
        <v>773</v>
      </c>
      <c r="Y85" s="23" t="s">
        <v>773</v>
      </c>
      <c r="Z85" s="22" t="s">
        <v>773</v>
      </c>
      <c r="AA85" s="23" t="s">
        <v>773</v>
      </c>
      <c r="AB85" s="22" t="s">
        <v>773</v>
      </c>
      <c r="AC85" s="23" t="s">
        <v>773</v>
      </c>
      <c r="AD85" s="22" t="s">
        <v>773</v>
      </c>
      <c r="AE85" s="23" t="s">
        <v>773</v>
      </c>
      <c r="AF85" s="22" t="s">
        <v>773</v>
      </c>
      <c r="AG85" s="23" t="s">
        <v>773</v>
      </c>
      <c r="AH85" s="22" t="s">
        <v>773</v>
      </c>
      <c r="AI85" s="23" t="s">
        <v>773</v>
      </c>
      <c r="AJ85" s="22" t="s">
        <v>773</v>
      </c>
      <c r="AK85" s="23" t="s">
        <v>773</v>
      </c>
      <c r="AL85" s="22" t="s">
        <v>773</v>
      </c>
      <c r="AM85" s="23" t="s">
        <v>773</v>
      </c>
      <c r="AN85" s="22" t="s">
        <v>773</v>
      </c>
      <c r="AO85" s="29"/>
      <c r="AP85" s="40">
        <v>0</v>
      </c>
      <c r="AQ85" s="41">
        <v>0</v>
      </c>
      <c r="AR85" s="40">
        <v>912.5200000000001</v>
      </c>
      <c r="AS85" s="41">
        <v>11.18</v>
      </c>
      <c r="AT85" s="40">
        <v>935.93999999999994</v>
      </c>
      <c r="AU85" s="41">
        <v>10.87</v>
      </c>
      <c r="AV85" s="29"/>
      <c r="AW85" s="42">
        <v>1.55</v>
      </c>
      <c r="AX85" s="42">
        <v>2.06</v>
      </c>
      <c r="AY85" s="22">
        <v>21.18</v>
      </c>
      <c r="AZ85" s="42">
        <v>43.68</v>
      </c>
      <c r="BA85" s="22">
        <v>4.9000000000000004</v>
      </c>
      <c r="BB85" s="29"/>
      <c r="BC85" s="43">
        <v>86.85</v>
      </c>
      <c r="BD85" s="39">
        <v>3.58</v>
      </c>
      <c r="BE85" s="43">
        <v>78.5</v>
      </c>
      <c r="BF85" s="39">
        <v>3.7</v>
      </c>
      <c r="BG85" s="43">
        <v>52.1</v>
      </c>
      <c r="BH85" s="39">
        <v>1.96</v>
      </c>
      <c r="BI85" s="43">
        <v>16.5</v>
      </c>
      <c r="BJ85" s="39">
        <v>35.799999999999997</v>
      </c>
      <c r="BK85" s="29"/>
    </row>
    <row r="86" spans="1:63" x14ac:dyDescent="0.35">
      <c r="A86">
        <v>5</v>
      </c>
      <c r="B86" t="s">
        <v>199</v>
      </c>
      <c r="C86" t="s">
        <v>200</v>
      </c>
      <c r="D86" s="21">
        <v>9.5000000000000001E-2</v>
      </c>
      <c r="E86" s="22">
        <v>8.5</v>
      </c>
      <c r="F86" s="21">
        <v>0.215</v>
      </c>
      <c r="G86" s="22">
        <v>12.98</v>
      </c>
      <c r="H86" s="21">
        <v>0.185</v>
      </c>
      <c r="I86" s="22">
        <v>14.37</v>
      </c>
      <c r="J86" s="23">
        <v>0.4</v>
      </c>
      <c r="K86" s="22">
        <v>13.62</v>
      </c>
      <c r="L86" s="23">
        <v>432.92</v>
      </c>
      <c r="M86" s="29"/>
      <c r="N86" s="38">
        <v>206.09</v>
      </c>
      <c r="O86" s="39">
        <v>7.2</v>
      </c>
      <c r="P86" s="38">
        <v>309.7</v>
      </c>
      <c r="Q86" s="39">
        <v>7.2</v>
      </c>
      <c r="R86" s="29"/>
      <c r="S86" s="23">
        <v>237.85</v>
      </c>
      <c r="T86" s="22">
        <v>5.17</v>
      </c>
      <c r="U86" s="23">
        <v>237.85</v>
      </c>
      <c r="V86" s="22">
        <v>5.17</v>
      </c>
      <c r="W86" s="23">
        <v>237.85</v>
      </c>
      <c r="X86" s="22">
        <v>5.17</v>
      </c>
      <c r="Y86" s="23">
        <v>237.85</v>
      </c>
      <c r="Z86" s="22">
        <v>5.17</v>
      </c>
      <c r="AA86" s="23">
        <v>420.25</v>
      </c>
      <c r="AB86" s="22">
        <v>5.17</v>
      </c>
      <c r="AC86" s="23">
        <v>420.25</v>
      </c>
      <c r="AD86" s="22">
        <v>5.17</v>
      </c>
      <c r="AE86" s="23">
        <v>602.65</v>
      </c>
      <c r="AF86" s="22">
        <v>5.17</v>
      </c>
      <c r="AG86" s="23">
        <v>2061.85</v>
      </c>
      <c r="AH86" s="22">
        <v>5.16</v>
      </c>
      <c r="AI86" s="23">
        <v>2426.65</v>
      </c>
      <c r="AJ86" s="22">
        <v>5.16</v>
      </c>
      <c r="AK86" s="23">
        <v>5527.4500000000007</v>
      </c>
      <c r="AL86" s="22">
        <v>5.16</v>
      </c>
      <c r="AM86" s="23">
        <v>27415.45</v>
      </c>
      <c r="AN86" s="22">
        <v>5.16</v>
      </c>
      <c r="AO86" s="29"/>
      <c r="AP86" s="40">
        <v>0</v>
      </c>
      <c r="AQ86" s="41">
        <v>0</v>
      </c>
      <c r="AR86" s="40">
        <v>876.86</v>
      </c>
      <c r="AS86" s="41">
        <v>7.27</v>
      </c>
      <c r="AT86" s="40">
        <v>980.47</v>
      </c>
      <c r="AU86" s="41">
        <v>7.27</v>
      </c>
      <c r="AV86" s="29"/>
      <c r="AW86" s="42">
        <v>1.6</v>
      </c>
      <c r="AX86" s="42">
        <v>1.6</v>
      </c>
      <c r="AY86" s="22">
        <v>0</v>
      </c>
      <c r="AZ86" s="42">
        <v>0</v>
      </c>
      <c r="BA86" s="22">
        <v>0</v>
      </c>
      <c r="BB86" s="29"/>
      <c r="BC86" s="43">
        <v>86.85</v>
      </c>
      <c r="BD86" s="39">
        <v>3.58</v>
      </c>
      <c r="BE86" s="43">
        <v>78.5</v>
      </c>
      <c r="BF86" s="39">
        <v>3.56</v>
      </c>
      <c r="BG86" s="43">
        <v>52.1</v>
      </c>
      <c r="BH86" s="39">
        <v>1.96</v>
      </c>
      <c r="BI86" s="43">
        <v>9.5</v>
      </c>
      <c r="BJ86" s="39">
        <v>5.56</v>
      </c>
      <c r="BK86" s="29"/>
    </row>
    <row r="87" spans="1:63" x14ac:dyDescent="0.35">
      <c r="A87">
        <v>5</v>
      </c>
      <c r="B87" t="s">
        <v>201</v>
      </c>
      <c r="C87" t="s">
        <v>202</v>
      </c>
      <c r="D87" s="21">
        <v>7.7100000000000002E-2</v>
      </c>
      <c r="E87" s="22">
        <v>3.04</v>
      </c>
      <c r="F87" s="21">
        <v>0.18129999999999999</v>
      </c>
      <c r="G87" s="22">
        <v>0.34</v>
      </c>
      <c r="H87" s="21">
        <v>0.12609999999999999</v>
      </c>
      <c r="I87" s="22">
        <v>-1.59</v>
      </c>
      <c r="J87" s="23">
        <v>0.30740000000000001</v>
      </c>
      <c r="K87" s="22">
        <v>-0.46</v>
      </c>
      <c r="L87" s="23">
        <v>426.66</v>
      </c>
      <c r="M87" s="29"/>
      <c r="N87" s="38">
        <v>303.72000000000003</v>
      </c>
      <c r="O87" s="39">
        <v>17.309999999999999</v>
      </c>
      <c r="P87" s="38">
        <v>343.57</v>
      </c>
      <c r="Q87" s="39">
        <v>15.68</v>
      </c>
      <c r="R87" s="29"/>
      <c r="S87" s="23">
        <v>163.24</v>
      </c>
      <c r="T87" s="22">
        <v>3.21</v>
      </c>
      <c r="U87" s="23">
        <v>225.52</v>
      </c>
      <c r="V87" s="22">
        <v>3.2</v>
      </c>
      <c r="W87" s="23">
        <v>163.24</v>
      </c>
      <c r="X87" s="22">
        <v>3.21</v>
      </c>
      <c r="Y87" s="23">
        <v>225.51999999999998</v>
      </c>
      <c r="Z87" s="22">
        <v>3.2</v>
      </c>
      <c r="AA87" s="23">
        <v>225.51999999999998</v>
      </c>
      <c r="AB87" s="22">
        <v>3.2</v>
      </c>
      <c r="AC87" s="23">
        <v>363.64</v>
      </c>
      <c r="AD87" s="22">
        <v>3.14</v>
      </c>
      <c r="AE87" s="23">
        <v>363.64</v>
      </c>
      <c r="AF87" s="22">
        <v>3.14</v>
      </c>
      <c r="AG87" s="23">
        <v>1130.08</v>
      </c>
      <c r="AH87" s="22">
        <v>3.11</v>
      </c>
      <c r="AI87" s="23">
        <v>2256.52</v>
      </c>
      <c r="AJ87" s="22">
        <v>3.11</v>
      </c>
      <c r="AK87" s="23">
        <v>4566.3999999999996</v>
      </c>
      <c r="AL87" s="22">
        <v>3.1</v>
      </c>
      <c r="AM87" s="23">
        <v>19321</v>
      </c>
      <c r="AN87" s="22">
        <v>3.1</v>
      </c>
      <c r="AO87" s="29"/>
      <c r="AP87" s="40">
        <v>0</v>
      </c>
      <c r="AQ87" s="41">
        <v>0</v>
      </c>
      <c r="AR87" s="40">
        <v>893.62000000000012</v>
      </c>
      <c r="AS87" s="41">
        <v>7.52</v>
      </c>
      <c r="AT87" s="40">
        <v>995.75</v>
      </c>
      <c r="AU87" s="41">
        <v>7.11</v>
      </c>
      <c r="AV87" s="29"/>
      <c r="AW87" s="42">
        <v>1</v>
      </c>
      <c r="AX87" s="42">
        <v>1.45</v>
      </c>
      <c r="AY87" s="22">
        <v>3.57</v>
      </c>
      <c r="AZ87" s="42">
        <v>0</v>
      </c>
      <c r="BA87" s="22">
        <v>0</v>
      </c>
      <c r="BB87" s="29"/>
      <c r="BC87" s="43">
        <v>86.85</v>
      </c>
      <c r="BD87" s="39">
        <v>3.58</v>
      </c>
      <c r="BE87" s="43">
        <v>78.5</v>
      </c>
      <c r="BF87" s="39">
        <v>3.56</v>
      </c>
      <c r="BG87" s="43">
        <v>52.1</v>
      </c>
      <c r="BH87" s="39">
        <v>1.96</v>
      </c>
      <c r="BI87" s="43">
        <v>10.95</v>
      </c>
      <c r="BJ87" s="39">
        <v>1.39</v>
      </c>
      <c r="BK87" s="29"/>
    </row>
    <row r="88" spans="1:63" x14ac:dyDescent="0.35">
      <c r="A88">
        <v>5</v>
      </c>
      <c r="B88" t="s">
        <v>203</v>
      </c>
      <c r="C88" t="s">
        <v>204</v>
      </c>
      <c r="D88" s="21">
        <v>0.13550000000000001</v>
      </c>
      <c r="E88" s="22">
        <v>3.77</v>
      </c>
      <c r="F88" s="21">
        <v>0.3609</v>
      </c>
      <c r="G88" s="22">
        <v>3.76</v>
      </c>
      <c r="H88" s="21">
        <v>0.28799999999999998</v>
      </c>
      <c r="I88" s="22">
        <v>3.74</v>
      </c>
      <c r="J88" s="23">
        <v>0.64890000000000003</v>
      </c>
      <c r="K88" s="22">
        <v>3.76</v>
      </c>
      <c r="L88" s="23">
        <v>739.83</v>
      </c>
      <c r="M88" s="29"/>
      <c r="N88" s="38">
        <v>156.68</v>
      </c>
      <c r="O88" s="39">
        <v>0.55000000000000004</v>
      </c>
      <c r="P88" s="38">
        <v>215.35</v>
      </c>
      <c r="Q88" s="39">
        <v>0.81</v>
      </c>
      <c r="R88" s="29"/>
      <c r="S88" s="23">
        <v>195</v>
      </c>
      <c r="T88" s="22">
        <v>0</v>
      </c>
      <c r="U88" s="23">
        <v>220</v>
      </c>
      <c r="V88" s="22">
        <v>0</v>
      </c>
      <c r="W88" s="23">
        <v>195</v>
      </c>
      <c r="X88" s="22">
        <v>0</v>
      </c>
      <c r="Y88" s="23">
        <v>220</v>
      </c>
      <c r="Z88" s="22">
        <v>0</v>
      </c>
      <c r="AA88" s="23">
        <v>245</v>
      </c>
      <c r="AB88" s="22">
        <v>0</v>
      </c>
      <c r="AC88" s="23">
        <v>245</v>
      </c>
      <c r="AD88" s="22">
        <v>0</v>
      </c>
      <c r="AE88" s="23">
        <v>245</v>
      </c>
      <c r="AF88" s="22">
        <v>0</v>
      </c>
      <c r="AG88" s="23">
        <v>1495</v>
      </c>
      <c r="AH88" s="22">
        <v>0</v>
      </c>
      <c r="AI88" s="23">
        <v>1495</v>
      </c>
      <c r="AJ88" s="22">
        <v>0</v>
      </c>
      <c r="AK88" s="23">
        <v>2245</v>
      </c>
      <c r="AL88" s="22">
        <v>0</v>
      </c>
      <c r="AM88" s="23">
        <v>8995</v>
      </c>
      <c r="AN88" s="22">
        <v>0</v>
      </c>
      <c r="AO88" s="29"/>
      <c r="AP88" s="40">
        <v>0</v>
      </c>
      <c r="AQ88" s="41">
        <v>0</v>
      </c>
      <c r="AR88" s="40">
        <v>1091.51</v>
      </c>
      <c r="AS88" s="41">
        <v>2.61</v>
      </c>
      <c r="AT88" s="40">
        <v>1175.18</v>
      </c>
      <c r="AU88" s="41">
        <v>2.5</v>
      </c>
      <c r="AV88" s="29"/>
      <c r="AW88" s="42">
        <v>2</v>
      </c>
      <c r="AX88" s="42">
        <v>3.25</v>
      </c>
      <c r="AY88" s="22">
        <v>46.4</v>
      </c>
      <c r="AZ88" s="42">
        <v>0</v>
      </c>
      <c r="BA88" s="22">
        <v>0</v>
      </c>
      <c r="BB88" s="29"/>
      <c r="BC88" s="43">
        <v>86</v>
      </c>
      <c r="BD88" s="39">
        <v>2.56</v>
      </c>
      <c r="BE88" s="43">
        <v>78</v>
      </c>
      <c r="BF88" s="39">
        <v>2.9</v>
      </c>
      <c r="BG88" s="43">
        <v>52</v>
      </c>
      <c r="BH88" s="39">
        <v>1.96</v>
      </c>
      <c r="BI88" s="43">
        <v>8</v>
      </c>
      <c r="BJ88" s="39">
        <v>0</v>
      </c>
      <c r="BK88" s="29"/>
    </row>
    <row r="89" spans="1:63" x14ac:dyDescent="0.35">
      <c r="A89">
        <v>5</v>
      </c>
      <c r="B89" t="s">
        <v>205</v>
      </c>
      <c r="C89" t="s">
        <v>206</v>
      </c>
      <c r="D89" s="21">
        <v>9.9599999999999994E-2</v>
      </c>
      <c r="E89" s="22">
        <v>13.9</v>
      </c>
      <c r="F89" s="21">
        <v>0.28749999999999998</v>
      </c>
      <c r="G89" s="22">
        <v>15.72</v>
      </c>
      <c r="H89" s="21">
        <v>0.23080000000000001</v>
      </c>
      <c r="I89" s="22">
        <v>15.72</v>
      </c>
      <c r="J89" s="23">
        <v>0.51829999999999998</v>
      </c>
      <c r="K89" s="22">
        <v>15.72</v>
      </c>
      <c r="L89" s="23">
        <v>487.92</v>
      </c>
      <c r="M89" s="29"/>
      <c r="N89" s="38">
        <v>245.88</v>
      </c>
      <c r="O89" s="39">
        <v>8.85</v>
      </c>
      <c r="P89" s="38">
        <v>296.76</v>
      </c>
      <c r="Q89" s="39">
        <v>9.59</v>
      </c>
      <c r="R89" s="29"/>
      <c r="S89" s="23">
        <v>177</v>
      </c>
      <c r="T89" s="22">
        <v>13.83</v>
      </c>
      <c r="U89" s="23">
        <v>177</v>
      </c>
      <c r="V89" s="22">
        <v>13.83</v>
      </c>
      <c r="W89" s="23">
        <v>270</v>
      </c>
      <c r="X89" s="22">
        <v>10.11</v>
      </c>
      <c r="Y89" s="23">
        <v>270</v>
      </c>
      <c r="Z89" s="22">
        <v>10.11</v>
      </c>
      <c r="AA89" s="23">
        <v>270</v>
      </c>
      <c r="AB89" s="22">
        <v>10.11</v>
      </c>
      <c r="AC89" s="23">
        <v>270</v>
      </c>
      <c r="AD89" s="22">
        <v>10.11</v>
      </c>
      <c r="AE89" s="23">
        <v>270</v>
      </c>
      <c r="AF89" s="22">
        <v>10.11</v>
      </c>
      <c r="AG89" s="23">
        <v>270</v>
      </c>
      <c r="AH89" s="22">
        <v>10.11</v>
      </c>
      <c r="AI89" s="23">
        <v>270</v>
      </c>
      <c r="AJ89" s="22">
        <v>10.11</v>
      </c>
      <c r="AK89" s="23">
        <v>270</v>
      </c>
      <c r="AL89" s="22">
        <v>10.11</v>
      </c>
      <c r="AM89" s="23">
        <v>270</v>
      </c>
      <c r="AN89" s="22">
        <v>10.11</v>
      </c>
      <c r="AO89" s="29"/>
      <c r="AP89" s="40">
        <v>0</v>
      </c>
      <c r="AQ89" s="41">
        <v>0</v>
      </c>
      <c r="AR89" s="40">
        <v>910.8</v>
      </c>
      <c r="AS89" s="41">
        <v>12.48</v>
      </c>
      <c r="AT89" s="40">
        <v>961.68000000000006</v>
      </c>
      <c r="AU89" s="41">
        <v>12.52</v>
      </c>
      <c r="AV89" s="29"/>
      <c r="AW89" s="42">
        <v>2.12</v>
      </c>
      <c r="AX89" s="42">
        <v>2.12</v>
      </c>
      <c r="AY89" s="22">
        <v>26.19</v>
      </c>
      <c r="AZ89" s="42">
        <v>67.489999999999995</v>
      </c>
      <c r="BA89" s="22">
        <v>2.29</v>
      </c>
      <c r="BB89" s="29"/>
      <c r="BC89" s="43">
        <v>86.85</v>
      </c>
      <c r="BD89" s="39">
        <v>3.58</v>
      </c>
      <c r="BE89" s="43">
        <v>78.5</v>
      </c>
      <c r="BF89" s="39">
        <v>3.56</v>
      </c>
      <c r="BG89" s="43">
        <v>52.1</v>
      </c>
      <c r="BH89" s="39">
        <v>1.96</v>
      </c>
      <c r="BI89" s="43">
        <v>9.1</v>
      </c>
      <c r="BJ89" s="39">
        <v>2.25</v>
      </c>
      <c r="BK89" s="29"/>
    </row>
    <row r="90" spans="1:63" x14ac:dyDescent="0.35">
      <c r="A90">
        <v>5</v>
      </c>
      <c r="B90" t="s">
        <v>207</v>
      </c>
      <c r="C90" t="s">
        <v>208</v>
      </c>
      <c r="D90" s="21">
        <v>0.13900000000000001</v>
      </c>
      <c r="E90" s="22">
        <v>20.38</v>
      </c>
      <c r="F90" s="21">
        <v>0.49809999999999999</v>
      </c>
      <c r="G90" s="22">
        <v>22.39</v>
      </c>
      <c r="H90" s="21">
        <v>0.27329999999999999</v>
      </c>
      <c r="I90" s="22">
        <v>19.489999999999998</v>
      </c>
      <c r="J90" s="23">
        <v>0.77139999999999997</v>
      </c>
      <c r="K90" s="22">
        <v>21.35</v>
      </c>
      <c r="L90" s="23">
        <v>735.03</v>
      </c>
      <c r="M90" s="29"/>
      <c r="N90" s="38">
        <v>252.12</v>
      </c>
      <c r="O90" s="39">
        <v>3.66</v>
      </c>
      <c r="P90" s="38">
        <v>278.64</v>
      </c>
      <c r="Q90" s="39">
        <v>3.38</v>
      </c>
      <c r="R90" s="29"/>
      <c r="S90" s="23">
        <v>264.64</v>
      </c>
      <c r="T90" s="22">
        <v>6.88</v>
      </c>
      <c r="U90" s="23">
        <v>264.64</v>
      </c>
      <c r="V90" s="22">
        <v>6.88</v>
      </c>
      <c r="W90" s="23" t="s">
        <v>773</v>
      </c>
      <c r="X90" s="22" t="s">
        <v>773</v>
      </c>
      <c r="Y90" s="23" t="s">
        <v>773</v>
      </c>
      <c r="Z90" s="22" t="s">
        <v>773</v>
      </c>
      <c r="AA90" s="23" t="s">
        <v>773</v>
      </c>
      <c r="AB90" s="22" t="s">
        <v>773</v>
      </c>
      <c r="AC90" s="23" t="s">
        <v>773</v>
      </c>
      <c r="AD90" s="22" t="s">
        <v>773</v>
      </c>
      <c r="AE90" s="23" t="s">
        <v>773</v>
      </c>
      <c r="AF90" s="22" t="s">
        <v>773</v>
      </c>
      <c r="AG90" s="23" t="s">
        <v>773</v>
      </c>
      <c r="AH90" s="22" t="s">
        <v>773</v>
      </c>
      <c r="AI90" s="23" t="s">
        <v>773</v>
      </c>
      <c r="AJ90" s="22" t="s">
        <v>773</v>
      </c>
      <c r="AK90" s="23" t="s">
        <v>773</v>
      </c>
      <c r="AL90" s="22" t="s">
        <v>773</v>
      </c>
      <c r="AM90" s="23" t="s">
        <v>773</v>
      </c>
      <c r="AN90" s="22" t="s">
        <v>773</v>
      </c>
      <c r="AO90" s="29"/>
      <c r="AP90" s="40">
        <v>0</v>
      </c>
      <c r="AQ90" s="41">
        <v>0</v>
      </c>
      <c r="AR90" s="40">
        <v>1251.79</v>
      </c>
      <c r="AS90" s="41">
        <v>13.66</v>
      </c>
      <c r="AT90" s="40">
        <v>1278.31</v>
      </c>
      <c r="AU90" s="41">
        <v>13.36</v>
      </c>
      <c r="AV90" s="29"/>
      <c r="AW90" s="42">
        <v>1.93</v>
      </c>
      <c r="AX90" s="42">
        <v>2.42</v>
      </c>
      <c r="AY90" s="22">
        <v>3.86</v>
      </c>
      <c r="AZ90" s="42">
        <v>0</v>
      </c>
      <c r="BA90" s="22">
        <v>0</v>
      </c>
      <c r="BB90" s="29"/>
      <c r="BC90" s="43">
        <v>86.85</v>
      </c>
      <c r="BD90" s="39">
        <v>3.58</v>
      </c>
      <c r="BE90" s="43">
        <v>78.5</v>
      </c>
      <c r="BF90" s="39">
        <v>3.56</v>
      </c>
      <c r="BG90" s="43">
        <v>52.1</v>
      </c>
      <c r="BH90" s="39">
        <v>1.96</v>
      </c>
      <c r="BI90" s="43">
        <v>7.9</v>
      </c>
      <c r="BJ90" s="39">
        <v>0</v>
      </c>
      <c r="BK90" s="29"/>
    </row>
    <row r="91" spans="1:63" x14ac:dyDescent="0.35">
      <c r="A91">
        <v>5</v>
      </c>
      <c r="B91" t="s">
        <v>209</v>
      </c>
      <c r="C91" t="s">
        <v>210</v>
      </c>
      <c r="D91" s="21">
        <v>0.1235</v>
      </c>
      <c r="E91" s="22">
        <v>7.77</v>
      </c>
      <c r="F91" s="21">
        <v>0.32919999999999999</v>
      </c>
      <c r="G91" s="22">
        <v>3.53</v>
      </c>
      <c r="H91" s="21">
        <v>0.22900000000000001</v>
      </c>
      <c r="I91" s="22">
        <v>-2.2799999999999998</v>
      </c>
      <c r="J91" s="23">
        <v>0.55820000000000003</v>
      </c>
      <c r="K91" s="22">
        <v>1.06</v>
      </c>
      <c r="L91" s="23">
        <v>643.41999999999996</v>
      </c>
      <c r="M91" s="29"/>
      <c r="N91" s="38">
        <v>235.79</v>
      </c>
      <c r="O91" s="39">
        <v>4.93</v>
      </c>
      <c r="P91" s="38">
        <v>269.38</v>
      </c>
      <c r="Q91" s="39">
        <v>4.55</v>
      </c>
      <c r="R91" s="29"/>
      <c r="S91" s="23">
        <v>185.4</v>
      </c>
      <c r="T91" s="22">
        <v>2.79</v>
      </c>
      <c r="U91" s="23">
        <v>185.4</v>
      </c>
      <c r="V91" s="22">
        <v>2.79</v>
      </c>
      <c r="W91" s="23" t="s">
        <v>773</v>
      </c>
      <c r="X91" s="22" t="s">
        <v>773</v>
      </c>
      <c r="Y91" s="23" t="s">
        <v>773</v>
      </c>
      <c r="Z91" s="22" t="s">
        <v>773</v>
      </c>
      <c r="AA91" s="23" t="s">
        <v>773</v>
      </c>
      <c r="AB91" s="22" t="s">
        <v>773</v>
      </c>
      <c r="AC91" s="23" t="s">
        <v>773</v>
      </c>
      <c r="AD91" s="22" t="s">
        <v>773</v>
      </c>
      <c r="AE91" s="23" t="s">
        <v>773</v>
      </c>
      <c r="AF91" s="22" t="s">
        <v>773</v>
      </c>
      <c r="AG91" s="23" t="s">
        <v>773</v>
      </c>
      <c r="AH91" s="22" t="s">
        <v>773</v>
      </c>
      <c r="AI91" s="23" t="s">
        <v>773</v>
      </c>
      <c r="AJ91" s="22" t="s">
        <v>773</v>
      </c>
      <c r="AK91" s="23" t="s">
        <v>773</v>
      </c>
      <c r="AL91" s="22" t="s">
        <v>773</v>
      </c>
      <c r="AM91" s="23" t="s">
        <v>773</v>
      </c>
      <c r="AN91" s="22" t="s">
        <v>773</v>
      </c>
      <c r="AO91" s="29"/>
      <c r="AP91" s="40">
        <v>0</v>
      </c>
      <c r="AQ91" s="41">
        <v>0</v>
      </c>
      <c r="AR91" s="40">
        <v>1064.6099999999999</v>
      </c>
      <c r="AS91" s="41">
        <v>6.24</v>
      </c>
      <c r="AT91" s="40">
        <v>1098.2</v>
      </c>
      <c r="AU91" s="41">
        <v>6.1</v>
      </c>
      <c r="AV91" s="29"/>
      <c r="AW91" s="42">
        <v>1.5</v>
      </c>
      <c r="AX91" s="42">
        <v>1.5</v>
      </c>
      <c r="AY91" s="22">
        <v>0</v>
      </c>
      <c r="AZ91" s="42">
        <v>0</v>
      </c>
      <c r="BA91" s="22">
        <v>0</v>
      </c>
      <c r="BB91" s="29"/>
      <c r="BC91" s="43">
        <v>86.85</v>
      </c>
      <c r="BD91" s="39">
        <v>3.58</v>
      </c>
      <c r="BE91" s="43">
        <v>78.5</v>
      </c>
      <c r="BF91" s="39">
        <v>3.56</v>
      </c>
      <c r="BG91" s="43">
        <v>52.1</v>
      </c>
      <c r="BH91" s="39">
        <v>1.96</v>
      </c>
      <c r="BI91" s="43">
        <v>11.1</v>
      </c>
      <c r="BJ91" s="39">
        <v>2.78</v>
      </c>
      <c r="BK91" s="29"/>
    </row>
    <row r="92" spans="1:63" x14ac:dyDescent="0.35">
      <c r="A92">
        <v>5</v>
      </c>
      <c r="B92" t="s">
        <v>211</v>
      </c>
      <c r="C92" t="s">
        <v>212</v>
      </c>
      <c r="D92" s="21">
        <v>0.112</v>
      </c>
      <c r="E92" s="22">
        <v>3.94</v>
      </c>
      <c r="F92" s="21">
        <v>0.37569999999999998</v>
      </c>
      <c r="G92" s="22">
        <v>3.56</v>
      </c>
      <c r="H92" s="21">
        <v>0.29110000000000003</v>
      </c>
      <c r="I92" s="22">
        <v>4.1399999999999997</v>
      </c>
      <c r="J92" s="23">
        <v>0.66680000000000006</v>
      </c>
      <c r="K92" s="22">
        <v>3.81</v>
      </c>
      <c r="L92" s="23">
        <v>583.78</v>
      </c>
      <c r="M92" s="29"/>
      <c r="N92" s="38">
        <v>168.78</v>
      </c>
      <c r="O92" s="39">
        <v>2.21</v>
      </c>
      <c r="P92" s="38">
        <v>247.77</v>
      </c>
      <c r="Q92" s="39">
        <v>5.09</v>
      </c>
      <c r="R92" s="29"/>
      <c r="S92" s="23">
        <v>170.35</v>
      </c>
      <c r="T92" s="22">
        <v>2.1</v>
      </c>
      <c r="U92" s="23">
        <v>170.35</v>
      </c>
      <c r="V92" s="22">
        <v>2.1</v>
      </c>
      <c r="W92" s="23">
        <v>170.35</v>
      </c>
      <c r="X92" s="22">
        <v>2.1</v>
      </c>
      <c r="Y92" s="23">
        <v>170.35</v>
      </c>
      <c r="Z92" s="22">
        <v>2.1</v>
      </c>
      <c r="AA92" s="23">
        <v>170.35</v>
      </c>
      <c r="AB92" s="22">
        <v>2.1</v>
      </c>
      <c r="AC92" s="23">
        <v>170.35</v>
      </c>
      <c r="AD92" s="22">
        <v>2.1</v>
      </c>
      <c r="AE92" s="23">
        <v>170.35</v>
      </c>
      <c r="AF92" s="22">
        <v>2.1</v>
      </c>
      <c r="AG92" s="23">
        <v>170.35</v>
      </c>
      <c r="AH92" s="22">
        <v>2.1</v>
      </c>
      <c r="AI92" s="23">
        <v>170.35</v>
      </c>
      <c r="AJ92" s="22">
        <v>2.1</v>
      </c>
      <c r="AK92" s="23">
        <v>170.35</v>
      </c>
      <c r="AL92" s="22">
        <v>2.1</v>
      </c>
      <c r="AM92" s="23">
        <v>170.35</v>
      </c>
      <c r="AN92" s="22">
        <v>2.1</v>
      </c>
      <c r="AO92" s="29"/>
      <c r="AP92" s="40">
        <v>0</v>
      </c>
      <c r="AQ92" s="41">
        <v>0</v>
      </c>
      <c r="AR92" s="40">
        <v>922.91</v>
      </c>
      <c r="AS92" s="41">
        <v>3.28</v>
      </c>
      <c r="AT92" s="40">
        <v>1001.9</v>
      </c>
      <c r="AU92" s="41">
        <v>3.9</v>
      </c>
      <c r="AV92" s="29"/>
      <c r="AW92" s="42">
        <v>1.9</v>
      </c>
      <c r="AX92" s="42">
        <v>1.9</v>
      </c>
      <c r="AY92" s="22" t="s">
        <v>774</v>
      </c>
      <c r="AZ92" s="42">
        <v>99.55</v>
      </c>
      <c r="BA92" s="22">
        <v>2.31</v>
      </c>
      <c r="BB92" s="29"/>
      <c r="BC92" s="43">
        <v>86.65</v>
      </c>
      <c r="BD92" s="39">
        <v>3.34</v>
      </c>
      <c r="BE92" s="43">
        <v>78.5</v>
      </c>
      <c r="BF92" s="39">
        <v>3.56</v>
      </c>
      <c r="BG92" s="43">
        <v>52.1</v>
      </c>
      <c r="BH92" s="39">
        <v>1.96</v>
      </c>
      <c r="BI92" s="43">
        <v>15.75</v>
      </c>
      <c r="BJ92" s="39">
        <v>5.35</v>
      </c>
      <c r="BK92" s="29"/>
    </row>
    <row r="93" spans="1:63" x14ac:dyDescent="0.35">
      <c r="A93">
        <v>5</v>
      </c>
      <c r="B93" t="s">
        <v>213</v>
      </c>
      <c r="C93" t="s">
        <v>214</v>
      </c>
      <c r="D93" s="21">
        <v>0.13159999999999999</v>
      </c>
      <c r="E93" s="22">
        <v>6.53</v>
      </c>
      <c r="F93" s="21">
        <v>0.32629999999999998</v>
      </c>
      <c r="G93" s="22">
        <v>9.24</v>
      </c>
      <c r="H93" s="21">
        <v>0.26079999999999998</v>
      </c>
      <c r="I93" s="22">
        <v>9.24</v>
      </c>
      <c r="J93" s="23">
        <v>0.58709999999999996</v>
      </c>
      <c r="K93" s="22">
        <v>9.24</v>
      </c>
      <c r="L93" s="23">
        <v>608.22</v>
      </c>
      <c r="M93" s="29"/>
      <c r="N93" s="38">
        <v>259.41000000000003</v>
      </c>
      <c r="O93" s="39">
        <v>11.03</v>
      </c>
      <c r="P93" s="38">
        <v>291.2</v>
      </c>
      <c r="Q93" s="39">
        <v>10.56</v>
      </c>
      <c r="R93" s="29"/>
      <c r="S93" s="23">
        <v>223.2</v>
      </c>
      <c r="T93" s="22">
        <v>2.25</v>
      </c>
      <c r="U93" s="23">
        <v>223.2</v>
      </c>
      <c r="V93" s="22">
        <v>2.25</v>
      </c>
      <c r="W93" s="23">
        <v>223.20000000000002</v>
      </c>
      <c r="X93" s="22">
        <v>2.25</v>
      </c>
      <c r="Y93" s="23">
        <v>223.20000000000002</v>
      </c>
      <c r="Z93" s="22">
        <v>2.25</v>
      </c>
      <c r="AA93" s="23">
        <v>223.20000000000002</v>
      </c>
      <c r="AB93" s="22">
        <v>2.25</v>
      </c>
      <c r="AC93" s="23">
        <v>223.20000000000002</v>
      </c>
      <c r="AD93" s="22">
        <v>2.25</v>
      </c>
      <c r="AE93" s="23">
        <v>258.64</v>
      </c>
      <c r="AF93" s="22">
        <v>2.2599999999999998</v>
      </c>
      <c r="AG93" s="23">
        <v>825.68000000000006</v>
      </c>
      <c r="AH93" s="22">
        <v>2.29</v>
      </c>
      <c r="AI93" s="23">
        <v>967.44</v>
      </c>
      <c r="AJ93" s="22">
        <v>2.2999999999999998</v>
      </c>
      <c r="AK93" s="23">
        <v>2207.84</v>
      </c>
      <c r="AL93" s="22">
        <v>2.2999999999999998</v>
      </c>
      <c r="AM93" s="23">
        <v>10713.44</v>
      </c>
      <c r="AN93" s="22">
        <v>2.31</v>
      </c>
      <c r="AO93" s="29"/>
      <c r="AP93" s="40">
        <v>0</v>
      </c>
      <c r="AQ93" s="41">
        <v>0</v>
      </c>
      <c r="AR93" s="40">
        <v>1090.8300000000002</v>
      </c>
      <c r="AS93" s="41">
        <v>6.65</v>
      </c>
      <c r="AT93" s="40">
        <v>1122.6200000000001</v>
      </c>
      <c r="AU93" s="41">
        <v>6.65</v>
      </c>
      <c r="AV93" s="29"/>
      <c r="AW93" s="42">
        <v>1.25</v>
      </c>
      <c r="AX93" s="42">
        <v>1.25</v>
      </c>
      <c r="AY93" s="22">
        <v>25</v>
      </c>
      <c r="AZ93" s="42">
        <v>63.36</v>
      </c>
      <c r="BA93" s="22">
        <v>2.13</v>
      </c>
      <c r="BB93" s="29"/>
      <c r="BC93" s="43">
        <v>86.85</v>
      </c>
      <c r="BD93" s="39">
        <v>3.58</v>
      </c>
      <c r="BE93" s="43">
        <v>78.5</v>
      </c>
      <c r="BF93" s="39">
        <v>3.56</v>
      </c>
      <c r="BG93" s="43">
        <v>52.1</v>
      </c>
      <c r="BH93" s="39">
        <v>1.96</v>
      </c>
      <c r="BI93" s="43">
        <v>12.3</v>
      </c>
      <c r="BJ93" s="39">
        <v>2.5</v>
      </c>
      <c r="BK93" s="29"/>
    </row>
    <row r="94" spans="1:63" x14ac:dyDescent="0.35">
      <c r="A94">
        <v>5</v>
      </c>
      <c r="B94" t="s">
        <v>215</v>
      </c>
      <c r="C94" t="s">
        <v>216</v>
      </c>
      <c r="D94" s="21">
        <v>6.1600000000000002E-2</v>
      </c>
      <c r="E94" s="22">
        <v>4.0999999999999996</v>
      </c>
      <c r="F94" s="21">
        <v>0.1409</v>
      </c>
      <c r="G94" s="22">
        <v>6.22</v>
      </c>
      <c r="H94" s="21">
        <v>0.1217</v>
      </c>
      <c r="I94" s="22">
        <v>6.51</v>
      </c>
      <c r="J94" s="23">
        <v>0.2626</v>
      </c>
      <c r="K94" s="22">
        <v>6.36</v>
      </c>
      <c r="L94" s="23">
        <v>336.67</v>
      </c>
      <c r="M94" s="29"/>
      <c r="N94" s="38">
        <v>244.75</v>
      </c>
      <c r="O94" s="39">
        <v>7.48</v>
      </c>
      <c r="P94" s="38">
        <v>312.32</v>
      </c>
      <c r="Q94" s="39">
        <v>7.17</v>
      </c>
      <c r="R94" s="29"/>
      <c r="S94" s="23">
        <v>332.66</v>
      </c>
      <c r="T94" s="22">
        <v>0</v>
      </c>
      <c r="U94" s="23">
        <v>332.66</v>
      </c>
      <c r="V94" s="22">
        <v>0</v>
      </c>
      <c r="W94" s="23">
        <v>332.66</v>
      </c>
      <c r="X94" s="22">
        <v>0</v>
      </c>
      <c r="Y94" s="23">
        <v>332.66</v>
      </c>
      <c r="Z94" s="22">
        <v>0</v>
      </c>
      <c r="AA94" s="23">
        <v>332.66</v>
      </c>
      <c r="AB94" s="22">
        <v>0</v>
      </c>
      <c r="AC94" s="23">
        <v>603.67999999999995</v>
      </c>
      <c r="AD94" s="22">
        <v>0</v>
      </c>
      <c r="AE94" s="23">
        <v>603.67999999999995</v>
      </c>
      <c r="AF94" s="22">
        <v>0</v>
      </c>
      <c r="AG94" s="23">
        <v>4401.62</v>
      </c>
      <c r="AH94" s="22">
        <v>0</v>
      </c>
      <c r="AI94" s="23">
        <v>5098.26</v>
      </c>
      <c r="AJ94" s="22">
        <v>0</v>
      </c>
      <c r="AK94" s="23">
        <v>9927.3799999999992</v>
      </c>
      <c r="AL94" s="22">
        <v>0</v>
      </c>
      <c r="AM94" s="23">
        <v>23862.400000000001</v>
      </c>
      <c r="AN94" s="22">
        <v>0</v>
      </c>
      <c r="AO94" s="29"/>
      <c r="AP94" s="40">
        <v>0</v>
      </c>
      <c r="AQ94" s="41">
        <v>0</v>
      </c>
      <c r="AR94" s="40">
        <v>914.08000000000015</v>
      </c>
      <c r="AS94" s="41">
        <v>3.43</v>
      </c>
      <c r="AT94" s="40">
        <v>981.65000000000009</v>
      </c>
      <c r="AU94" s="41">
        <v>3.61</v>
      </c>
      <c r="AV94" s="29"/>
      <c r="AW94" s="42">
        <v>1.05</v>
      </c>
      <c r="AX94" s="42">
        <v>2.75</v>
      </c>
      <c r="AY94" s="22">
        <v>0</v>
      </c>
      <c r="AZ94" s="42">
        <v>0</v>
      </c>
      <c r="BA94" s="22">
        <v>0</v>
      </c>
      <c r="BB94" s="29"/>
      <c r="BC94" s="43">
        <v>86.85</v>
      </c>
      <c r="BD94" s="39">
        <v>3.58</v>
      </c>
      <c r="BE94" s="43">
        <v>78.5</v>
      </c>
      <c r="BF94" s="39">
        <v>3.56</v>
      </c>
      <c r="BG94" s="43">
        <v>52.1</v>
      </c>
      <c r="BH94" s="39">
        <v>1.96</v>
      </c>
      <c r="BI94" s="43">
        <v>8.6</v>
      </c>
      <c r="BJ94" s="39">
        <v>3.61</v>
      </c>
      <c r="BK94" s="29"/>
    </row>
    <row r="95" spans="1:63" x14ac:dyDescent="0.35">
      <c r="A95">
        <v>5</v>
      </c>
      <c r="B95" t="s">
        <v>217</v>
      </c>
      <c r="C95" t="s">
        <v>218</v>
      </c>
      <c r="D95" s="21">
        <v>8.6800000000000002E-2</v>
      </c>
      <c r="E95" s="22">
        <v>8.5299999999999994</v>
      </c>
      <c r="F95" s="21">
        <v>0.32729999999999998</v>
      </c>
      <c r="G95" s="22">
        <v>9.3800000000000008</v>
      </c>
      <c r="H95" s="21">
        <v>0.2571</v>
      </c>
      <c r="I95" s="22">
        <v>9.3699999999999992</v>
      </c>
      <c r="J95" s="23">
        <v>0.58440000000000003</v>
      </c>
      <c r="K95" s="22">
        <v>9.3800000000000008</v>
      </c>
      <c r="L95" s="23">
        <v>447.98</v>
      </c>
      <c r="M95" s="29"/>
      <c r="N95" s="38">
        <v>367.56</v>
      </c>
      <c r="O95" s="39">
        <v>6.86</v>
      </c>
      <c r="P95" s="38">
        <v>384.78</v>
      </c>
      <c r="Q95" s="39">
        <v>6.53</v>
      </c>
      <c r="R95" s="29"/>
      <c r="S95" s="23">
        <v>260.39999999999998</v>
      </c>
      <c r="T95" s="22">
        <v>0.26</v>
      </c>
      <c r="U95" s="23">
        <v>278.47000000000003</v>
      </c>
      <c r="V95" s="22">
        <v>0.44</v>
      </c>
      <c r="W95" s="23">
        <v>271</v>
      </c>
      <c r="X95" s="22">
        <v>0.37</v>
      </c>
      <c r="Y95" s="23">
        <v>304</v>
      </c>
      <c r="Z95" s="22">
        <v>0.66</v>
      </c>
      <c r="AA95" s="23">
        <v>348</v>
      </c>
      <c r="AB95" s="22">
        <v>1.1599999999999999</v>
      </c>
      <c r="AC95" s="23">
        <v>392</v>
      </c>
      <c r="AD95" s="22">
        <v>1.55</v>
      </c>
      <c r="AE95" s="23">
        <v>436</v>
      </c>
      <c r="AF95" s="22">
        <v>1.87</v>
      </c>
      <c r="AG95" s="23">
        <v>1195</v>
      </c>
      <c r="AH95" s="22">
        <v>4.46</v>
      </c>
      <c r="AI95" s="23">
        <v>1391</v>
      </c>
      <c r="AJ95" s="22">
        <v>4.74</v>
      </c>
      <c r="AK95" s="23">
        <v>3106</v>
      </c>
      <c r="AL95" s="22">
        <v>4.3</v>
      </c>
      <c r="AM95" s="23">
        <v>15826</v>
      </c>
      <c r="AN95" s="22">
        <v>5.66</v>
      </c>
      <c r="AO95" s="29"/>
      <c r="AP95" s="40">
        <v>0</v>
      </c>
      <c r="AQ95" s="41">
        <v>0</v>
      </c>
      <c r="AR95" s="40">
        <v>1075.94</v>
      </c>
      <c r="AS95" s="41">
        <v>5.85</v>
      </c>
      <c r="AT95" s="40">
        <v>1111.23</v>
      </c>
      <c r="AU95" s="41">
        <v>5.71</v>
      </c>
      <c r="AV95" s="29"/>
      <c r="AW95" s="42">
        <v>1.83</v>
      </c>
      <c r="AX95" s="42">
        <v>1.83</v>
      </c>
      <c r="AY95" s="22">
        <v>15.82</v>
      </c>
      <c r="AZ95" s="42">
        <v>44</v>
      </c>
      <c r="BA95" s="22">
        <v>2.33</v>
      </c>
      <c r="BB95" s="29"/>
      <c r="BC95" s="43">
        <v>86.85</v>
      </c>
      <c r="BD95" s="39">
        <v>3.55</v>
      </c>
      <c r="BE95" s="43">
        <v>78.5</v>
      </c>
      <c r="BF95" s="39">
        <v>3.56</v>
      </c>
      <c r="BG95" s="43">
        <v>52.1</v>
      </c>
      <c r="BH95" s="39">
        <v>1.94</v>
      </c>
      <c r="BI95" s="43">
        <v>17</v>
      </c>
      <c r="BJ95" s="39">
        <v>6.25</v>
      </c>
      <c r="BK95" s="29"/>
    </row>
    <row r="96" spans="1:63" x14ac:dyDescent="0.35">
      <c r="A96">
        <v>5</v>
      </c>
      <c r="B96" t="s">
        <v>219</v>
      </c>
      <c r="C96" t="s">
        <v>220</v>
      </c>
      <c r="D96" s="21">
        <v>0.1142</v>
      </c>
      <c r="E96" s="22">
        <v>4.6399999999999997</v>
      </c>
      <c r="F96" s="21">
        <v>0.25480000000000003</v>
      </c>
      <c r="G96" s="22">
        <v>2.87</v>
      </c>
      <c r="H96" s="21">
        <v>0.2054</v>
      </c>
      <c r="I96" s="22">
        <v>2.87</v>
      </c>
      <c r="J96" s="23">
        <v>0.46020000000000005</v>
      </c>
      <c r="K96" s="22">
        <v>2.87</v>
      </c>
      <c r="L96" s="23">
        <v>429.61</v>
      </c>
      <c r="M96" s="29"/>
      <c r="N96" s="38">
        <v>266.39999999999998</v>
      </c>
      <c r="O96" s="39">
        <v>6.82</v>
      </c>
      <c r="P96" s="38">
        <v>296.8</v>
      </c>
      <c r="Q96" s="39">
        <v>6.08</v>
      </c>
      <c r="R96" s="29"/>
      <c r="S96" s="23">
        <v>189.41</v>
      </c>
      <c r="T96" s="22">
        <v>4.0999999999999996</v>
      </c>
      <c r="U96" s="23">
        <v>342.17</v>
      </c>
      <c r="V96" s="22">
        <v>4.0999999999999996</v>
      </c>
      <c r="W96" s="23">
        <v>279</v>
      </c>
      <c r="X96" s="22">
        <v>4.0999999999999996</v>
      </c>
      <c r="Y96" s="23">
        <v>558</v>
      </c>
      <c r="Z96" s="22">
        <v>4.0999999999999996</v>
      </c>
      <c r="AA96" s="23">
        <v>837</v>
      </c>
      <c r="AB96" s="22">
        <v>4.0999999999999996</v>
      </c>
      <c r="AC96" s="23">
        <v>1116</v>
      </c>
      <c r="AD96" s="22">
        <v>4.0999999999999996</v>
      </c>
      <c r="AE96" s="23">
        <v>1395</v>
      </c>
      <c r="AF96" s="22">
        <v>4.0999999999999996</v>
      </c>
      <c r="AG96" s="23">
        <v>5859</v>
      </c>
      <c r="AH96" s="22">
        <v>4.0999999999999996</v>
      </c>
      <c r="AI96" s="23">
        <v>6975</v>
      </c>
      <c r="AJ96" s="22">
        <v>4.0999999999999996</v>
      </c>
      <c r="AK96" s="23">
        <v>16740</v>
      </c>
      <c r="AL96" s="22">
        <v>4.0999999999999996</v>
      </c>
      <c r="AM96" s="23">
        <v>83700</v>
      </c>
      <c r="AN96" s="22">
        <v>4.0999999999999996</v>
      </c>
      <c r="AO96" s="29"/>
      <c r="AP96" s="40">
        <v>0</v>
      </c>
      <c r="AQ96" s="41">
        <v>0</v>
      </c>
      <c r="AR96" s="40">
        <v>885.42</v>
      </c>
      <c r="AS96" s="41">
        <v>5.17</v>
      </c>
      <c r="AT96" s="40">
        <v>1068.5800000000002</v>
      </c>
      <c r="AU96" s="41">
        <v>4.8600000000000003</v>
      </c>
      <c r="AV96" s="29"/>
      <c r="AW96" s="42">
        <v>1.25</v>
      </c>
      <c r="AX96" s="42">
        <v>1.25</v>
      </c>
      <c r="AY96" s="22">
        <v>0</v>
      </c>
      <c r="AZ96" s="42">
        <v>23.29</v>
      </c>
      <c r="BA96" s="22">
        <v>-50</v>
      </c>
      <c r="BB96" s="29"/>
      <c r="BC96" s="43">
        <v>86.85</v>
      </c>
      <c r="BD96" s="39">
        <v>3.58</v>
      </c>
      <c r="BE96" s="43">
        <v>78.5</v>
      </c>
      <c r="BF96" s="39">
        <v>3.56</v>
      </c>
      <c r="BG96" s="43">
        <v>52.1</v>
      </c>
      <c r="BH96" s="39">
        <v>1.96</v>
      </c>
      <c r="BI96" s="43">
        <v>13.8</v>
      </c>
      <c r="BJ96" s="39">
        <v>2.2200000000000002</v>
      </c>
      <c r="BK96" s="29"/>
    </row>
    <row r="97" spans="1:63" x14ac:dyDescent="0.35">
      <c r="A97">
        <v>5</v>
      </c>
      <c r="B97" t="s">
        <v>221</v>
      </c>
      <c r="C97" t="s">
        <v>222</v>
      </c>
      <c r="D97" s="21">
        <v>0.1169</v>
      </c>
      <c r="E97" s="22">
        <v>6.99</v>
      </c>
      <c r="F97" s="21">
        <v>0.24440000000000001</v>
      </c>
      <c r="G97" s="22">
        <v>4.05</v>
      </c>
      <c r="H97" s="21">
        <v>0.15870000000000001</v>
      </c>
      <c r="I97" s="22">
        <v>8.57</v>
      </c>
      <c r="J97" s="23">
        <v>0.40310000000000001</v>
      </c>
      <c r="K97" s="22">
        <v>5.79</v>
      </c>
      <c r="L97" s="23">
        <v>530.51</v>
      </c>
      <c r="M97" s="29"/>
      <c r="N97" s="38">
        <v>367.91</v>
      </c>
      <c r="O97" s="39">
        <v>5.99</v>
      </c>
      <c r="P97" s="38">
        <v>388.1</v>
      </c>
      <c r="Q97" s="39">
        <v>5.66</v>
      </c>
      <c r="R97" s="29"/>
      <c r="S97" s="23">
        <v>208.56</v>
      </c>
      <c r="T97" s="22">
        <v>-13.28</v>
      </c>
      <c r="U97" s="23">
        <v>208.56</v>
      </c>
      <c r="V97" s="22">
        <v>-13.28</v>
      </c>
      <c r="W97" s="23">
        <v>212.41</v>
      </c>
      <c r="X97" s="22">
        <v>-11.68</v>
      </c>
      <c r="Y97" s="23">
        <v>212.41</v>
      </c>
      <c r="Z97" s="22">
        <v>-11.68</v>
      </c>
      <c r="AA97" s="23">
        <v>212.41</v>
      </c>
      <c r="AB97" s="22">
        <v>-11.68</v>
      </c>
      <c r="AC97" s="23">
        <v>212.41</v>
      </c>
      <c r="AD97" s="22">
        <v>-11.68</v>
      </c>
      <c r="AE97" s="23">
        <v>212.41</v>
      </c>
      <c r="AF97" s="22">
        <v>-11.68</v>
      </c>
      <c r="AG97" s="23">
        <v>1755.22</v>
      </c>
      <c r="AH97" s="22">
        <v>629.82000000000005</v>
      </c>
      <c r="AI97" s="23">
        <v>2063.2199999999998</v>
      </c>
      <c r="AJ97" s="22">
        <v>757.89</v>
      </c>
      <c r="AK97" s="23">
        <v>4623.38</v>
      </c>
      <c r="AL97" s="22">
        <v>1822.4</v>
      </c>
      <c r="AM97" s="23">
        <v>17367.25</v>
      </c>
      <c r="AN97" s="22">
        <v>7121.31</v>
      </c>
      <c r="AO97" s="29"/>
      <c r="AP97" s="40">
        <v>0</v>
      </c>
      <c r="AQ97" s="41">
        <v>0</v>
      </c>
      <c r="AR97" s="40">
        <v>1106.98</v>
      </c>
      <c r="AS97" s="41">
        <v>2.17</v>
      </c>
      <c r="AT97" s="40">
        <v>1127.17</v>
      </c>
      <c r="AU97" s="41">
        <v>2.13</v>
      </c>
      <c r="AV97" s="29"/>
      <c r="AW97" s="42">
        <v>1.37</v>
      </c>
      <c r="AX97" s="42">
        <v>1.37</v>
      </c>
      <c r="AY97" s="22">
        <v>2.2400000000000002</v>
      </c>
      <c r="AZ97" s="42">
        <v>81.16</v>
      </c>
      <c r="BA97" s="22">
        <v>2.2000000000000002</v>
      </c>
      <c r="BB97" s="29"/>
      <c r="BC97" s="43">
        <v>86.85</v>
      </c>
      <c r="BD97" s="39">
        <v>3.55</v>
      </c>
      <c r="BE97" s="43">
        <v>78.5</v>
      </c>
      <c r="BF97" s="39">
        <v>3.56</v>
      </c>
      <c r="BG97" s="43">
        <v>52.1</v>
      </c>
      <c r="BH97" s="39">
        <v>1.94</v>
      </c>
      <c r="BI97" s="43">
        <v>8.2200000000000006</v>
      </c>
      <c r="BJ97" s="39">
        <v>2.11</v>
      </c>
      <c r="BK97" s="29"/>
    </row>
    <row r="98" spans="1:63" x14ac:dyDescent="0.35">
      <c r="A98">
        <v>5</v>
      </c>
      <c r="B98" t="s">
        <v>223</v>
      </c>
      <c r="C98" t="s">
        <v>224</v>
      </c>
      <c r="D98" s="21">
        <v>7.7100000000000002E-2</v>
      </c>
      <c r="E98" s="22">
        <v>7.29</v>
      </c>
      <c r="F98" s="21">
        <v>0.2389</v>
      </c>
      <c r="G98" s="22">
        <v>5.8</v>
      </c>
      <c r="H98" s="21">
        <v>0.17760000000000001</v>
      </c>
      <c r="I98" s="22">
        <v>5.81</v>
      </c>
      <c r="J98" s="23">
        <v>0.41649999999999998</v>
      </c>
      <c r="K98" s="22">
        <v>5.8</v>
      </c>
      <c r="L98" s="23">
        <v>423.5</v>
      </c>
      <c r="M98" s="29"/>
      <c r="N98" s="38">
        <v>228.6</v>
      </c>
      <c r="O98" s="39">
        <v>14.73</v>
      </c>
      <c r="P98" s="38">
        <v>249.21</v>
      </c>
      <c r="Q98" s="39">
        <v>13.59</v>
      </c>
      <c r="R98" s="29"/>
      <c r="S98" s="23">
        <v>138</v>
      </c>
      <c r="T98" s="22">
        <v>18.350000000000001</v>
      </c>
      <c r="U98" s="23">
        <v>138</v>
      </c>
      <c r="V98" s="22">
        <v>18.350000000000001</v>
      </c>
      <c r="W98" s="23">
        <v>138</v>
      </c>
      <c r="X98" s="22">
        <v>18.350000000000001</v>
      </c>
      <c r="Y98" s="23">
        <v>138</v>
      </c>
      <c r="Z98" s="22">
        <v>18.350000000000001</v>
      </c>
      <c r="AA98" s="23">
        <v>159.6</v>
      </c>
      <c r="AB98" s="22">
        <v>18.399999999999999</v>
      </c>
      <c r="AC98" s="23">
        <v>181.2</v>
      </c>
      <c r="AD98" s="22">
        <v>18.43</v>
      </c>
      <c r="AE98" s="23">
        <v>202.8</v>
      </c>
      <c r="AF98" s="22">
        <v>18.46</v>
      </c>
      <c r="AG98" s="23">
        <v>548.4</v>
      </c>
      <c r="AH98" s="22">
        <v>18.600000000000001</v>
      </c>
      <c r="AI98" s="23">
        <v>634.79999999999995</v>
      </c>
      <c r="AJ98" s="22">
        <v>18.61</v>
      </c>
      <c r="AK98" s="23">
        <v>1390.8</v>
      </c>
      <c r="AL98" s="22">
        <v>18.649999999999999</v>
      </c>
      <c r="AM98" s="23">
        <v>6574.8</v>
      </c>
      <c r="AN98" s="22">
        <v>18.670000000000002</v>
      </c>
      <c r="AO98" s="29"/>
      <c r="AP98" s="40">
        <v>0</v>
      </c>
      <c r="AQ98" s="41">
        <v>0</v>
      </c>
      <c r="AR98" s="40">
        <v>790.1</v>
      </c>
      <c r="AS98" s="41">
        <v>11.19</v>
      </c>
      <c r="AT98" s="40">
        <v>810.71</v>
      </c>
      <c r="AU98" s="41">
        <v>10.95</v>
      </c>
      <c r="AV98" s="29"/>
      <c r="AW98" s="42">
        <v>1.1000000000000001</v>
      </c>
      <c r="AX98" s="42">
        <v>1.95</v>
      </c>
      <c r="AY98" s="22">
        <v>2.63</v>
      </c>
      <c r="AZ98" s="42">
        <v>49.4</v>
      </c>
      <c r="BA98" s="22">
        <v>2.92</v>
      </c>
      <c r="BB98" s="29"/>
      <c r="BC98" s="43">
        <v>86.85</v>
      </c>
      <c r="BD98" s="39">
        <v>3.55</v>
      </c>
      <c r="BE98" s="43">
        <v>78.5</v>
      </c>
      <c r="BF98" s="39">
        <v>3.56</v>
      </c>
      <c r="BG98" s="43">
        <v>52.1</v>
      </c>
      <c r="BH98" s="39">
        <v>1.94</v>
      </c>
      <c r="BI98" s="43">
        <v>15.5</v>
      </c>
      <c r="BJ98" s="39">
        <v>3.33</v>
      </c>
      <c r="BK98" s="29"/>
    </row>
    <row r="99" spans="1:63" x14ac:dyDescent="0.35">
      <c r="A99">
        <v>5</v>
      </c>
      <c r="B99" t="s">
        <v>225</v>
      </c>
      <c r="C99" t="s">
        <v>226</v>
      </c>
      <c r="D99" s="21">
        <v>0.18010000000000001</v>
      </c>
      <c r="E99" s="22">
        <v>5.72</v>
      </c>
      <c r="F99" s="21">
        <v>1.0178</v>
      </c>
      <c r="G99" s="22">
        <v>5.44</v>
      </c>
      <c r="H99" s="21">
        <v>0</v>
      </c>
      <c r="I99" s="22" t="s">
        <v>227</v>
      </c>
      <c r="J99" s="23">
        <v>1.0178</v>
      </c>
      <c r="K99" s="22">
        <v>5.44</v>
      </c>
      <c r="L99" s="23">
        <v>894.4</v>
      </c>
      <c r="M99" s="29"/>
      <c r="N99" s="38">
        <v>17.16</v>
      </c>
      <c r="O99" s="39">
        <v>5.98</v>
      </c>
      <c r="P99" s="38">
        <v>34.33</v>
      </c>
      <c r="Q99" s="39">
        <v>5.98</v>
      </c>
      <c r="R99" s="29"/>
      <c r="S99" s="23">
        <v>220.5</v>
      </c>
      <c r="T99" s="22">
        <v>-1.65</v>
      </c>
      <c r="U99" s="23">
        <v>220.5</v>
      </c>
      <c r="V99" s="22">
        <v>-1.65</v>
      </c>
      <c r="W99" s="23" t="s">
        <v>773</v>
      </c>
      <c r="X99" s="22" t="s">
        <v>773</v>
      </c>
      <c r="Y99" s="23" t="s">
        <v>773</v>
      </c>
      <c r="Z99" s="22" t="s">
        <v>773</v>
      </c>
      <c r="AA99" s="23" t="s">
        <v>773</v>
      </c>
      <c r="AB99" s="22" t="s">
        <v>773</v>
      </c>
      <c r="AC99" s="23" t="s">
        <v>773</v>
      </c>
      <c r="AD99" s="22" t="s">
        <v>773</v>
      </c>
      <c r="AE99" s="23" t="s">
        <v>773</v>
      </c>
      <c r="AF99" s="22" t="s">
        <v>773</v>
      </c>
      <c r="AG99" s="23" t="s">
        <v>773</v>
      </c>
      <c r="AH99" s="22" t="s">
        <v>773</v>
      </c>
      <c r="AI99" s="23" t="s">
        <v>773</v>
      </c>
      <c r="AJ99" s="22" t="s">
        <v>773</v>
      </c>
      <c r="AK99" s="23" t="s">
        <v>773</v>
      </c>
      <c r="AL99" s="22" t="s">
        <v>773</v>
      </c>
      <c r="AM99" s="23" t="s">
        <v>773</v>
      </c>
      <c r="AN99" s="22" t="s">
        <v>773</v>
      </c>
      <c r="AO99" s="29"/>
      <c r="AP99" s="40">
        <v>0</v>
      </c>
      <c r="AQ99" s="41">
        <v>0</v>
      </c>
      <c r="AR99" s="40">
        <v>1132.06</v>
      </c>
      <c r="AS99" s="41">
        <v>4.21</v>
      </c>
      <c r="AT99" s="40">
        <v>1149.23</v>
      </c>
      <c r="AU99" s="41">
        <v>4.2300000000000004</v>
      </c>
      <c r="AV99" s="29"/>
      <c r="AW99" s="42">
        <v>0.93</v>
      </c>
      <c r="AX99" s="42">
        <v>3.58</v>
      </c>
      <c r="AY99" s="22">
        <v>4.68</v>
      </c>
      <c r="AZ99" s="42">
        <v>0</v>
      </c>
      <c r="BA99" s="22">
        <v>0</v>
      </c>
      <c r="BB99" s="29"/>
      <c r="BC99" s="43">
        <v>86.85</v>
      </c>
      <c r="BD99" s="39">
        <v>3.58</v>
      </c>
      <c r="BE99" s="43">
        <v>78.5</v>
      </c>
      <c r="BF99" s="39">
        <v>3.56</v>
      </c>
      <c r="BG99" s="43">
        <v>52.1</v>
      </c>
      <c r="BH99" s="39">
        <v>1.94</v>
      </c>
      <c r="BI99" s="43">
        <v>17.100000000000001</v>
      </c>
      <c r="BJ99" s="39">
        <v>1.79</v>
      </c>
      <c r="BK99" s="29"/>
    </row>
    <row r="100" spans="1:63" x14ac:dyDescent="0.35">
      <c r="A100">
        <v>5</v>
      </c>
      <c r="B100" t="s">
        <v>228</v>
      </c>
      <c r="C100" t="s">
        <v>229</v>
      </c>
      <c r="D100" s="21">
        <v>8.8499999999999995E-2</v>
      </c>
      <c r="E100" s="22">
        <v>5.32</v>
      </c>
      <c r="F100" s="21">
        <v>0.21709999999999999</v>
      </c>
      <c r="G100" s="22">
        <v>7.88</v>
      </c>
      <c r="H100" s="21">
        <v>0.1741</v>
      </c>
      <c r="I100" s="22">
        <v>7.85</v>
      </c>
      <c r="J100" s="23">
        <v>0.39119999999999999</v>
      </c>
      <c r="K100" s="22">
        <v>7.87</v>
      </c>
      <c r="L100" s="23">
        <v>471.18</v>
      </c>
      <c r="M100" s="29"/>
      <c r="N100" s="38">
        <v>198</v>
      </c>
      <c r="O100" s="39">
        <v>10.07</v>
      </c>
      <c r="P100" s="38">
        <v>282</v>
      </c>
      <c r="Q100" s="39">
        <v>12.82</v>
      </c>
      <c r="R100" s="29"/>
      <c r="S100" s="23">
        <v>144</v>
      </c>
      <c r="T100" s="22">
        <v>1.05</v>
      </c>
      <c r="U100" s="23">
        <v>144</v>
      </c>
      <c r="V100" s="22">
        <v>1.05</v>
      </c>
      <c r="W100" s="23">
        <v>334.5</v>
      </c>
      <c r="X100" s="22">
        <v>3.72</v>
      </c>
      <c r="Y100" s="23">
        <v>334.5</v>
      </c>
      <c r="Z100" s="22">
        <v>3.72</v>
      </c>
      <c r="AA100" s="23">
        <v>334.5</v>
      </c>
      <c r="AB100" s="22">
        <v>3.72</v>
      </c>
      <c r="AC100" s="23">
        <v>334.5</v>
      </c>
      <c r="AD100" s="22">
        <v>3.72</v>
      </c>
      <c r="AE100" s="23">
        <v>334.5</v>
      </c>
      <c r="AF100" s="22">
        <v>3.72</v>
      </c>
      <c r="AG100" s="23">
        <v>334.5</v>
      </c>
      <c r="AH100" s="22">
        <v>3.72</v>
      </c>
      <c r="AI100" s="23">
        <v>334.5</v>
      </c>
      <c r="AJ100" s="22">
        <v>3.72</v>
      </c>
      <c r="AK100" s="23">
        <v>334.5</v>
      </c>
      <c r="AL100" s="22">
        <v>3.72</v>
      </c>
      <c r="AM100" s="23">
        <v>334.5</v>
      </c>
      <c r="AN100" s="22">
        <v>3.72</v>
      </c>
      <c r="AO100" s="29"/>
      <c r="AP100" s="40">
        <v>0</v>
      </c>
      <c r="AQ100" s="41">
        <v>0</v>
      </c>
      <c r="AR100" s="40">
        <v>813.18000000000006</v>
      </c>
      <c r="AS100" s="41">
        <v>5.64</v>
      </c>
      <c r="AT100" s="40">
        <v>897.18000000000006</v>
      </c>
      <c r="AU100" s="41">
        <v>6.83</v>
      </c>
      <c r="AV100" s="29"/>
      <c r="AW100" s="42">
        <v>1.4</v>
      </c>
      <c r="AX100" s="42">
        <v>1.4</v>
      </c>
      <c r="AY100" s="22">
        <v>7.69</v>
      </c>
      <c r="AZ100" s="42">
        <v>0</v>
      </c>
      <c r="BA100" s="22">
        <v>0</v>
      </c>
      <c r="BB100" s="29"/>
      <c r="BC100" s="43">
        <v>86.5</v>
      </c>
      <c r="BD100" s="39">
        <v>3.16</v>
      </c>
      <c r="BE100" s="43">
        <v>78.5</v>
      </c>
      <c r="BF100" s="39">
        <v>3.56</v>
      </c>
      <c r="BG100" s="43">
        <v>52</v>
      </c>
      <c r="BH100" s="39">
        <v>1.76</v>
      </c>
      <c r="BI100" s="43">
        <v>8</v>
      </c>
      <c r="BJ100" s="39">
        <v>2.56</v>
      </c>
      <c r="BK100" s="29"/>
    </row>
    <row r="101" spans="1:63" x14ac:dyDescent="0.35">
      <c r="A101">
        <v>5</v>
      </c>
      <c r="B101" t="s">
        <v>230</v>
      </c>
      <c r="C101" t="s">
        <v>231</v>
      </c>
      <c r="D101" s="21">
        <v>0.1072</v>
      </c>
      <c r="E101" s="22">
        <v>7.76</v>
      </c>
      <c r="F101" s="21">
        <v>0.31119999999999998</v>
      </c>
      <c r="G101" s="22">
        <v>3.99</v>
      </c>
      <c r="H101" s="21">
        <v>0.2238</v>
      </c>
      <c r="I101" s="22">
        <v>4.07</v>
      </c>
      <c r="J101" s="23">
        <v>0.53499999999999992</v>
      </c>
      <c r="K101" s="22">
        <v>4.0199999999999996</v>
      </c>
      <c r="L101" s="23">
        <v>488.89</v>
      </c>
      <c r="M101" s="29"/>
      <c r="N101" s="38">
        <v>231.65</v>
      </c>
      <c r="O101" s="39">
        <v>0</v>
      </c>
      <c r="P101" s="38">
        <v>280.52999999999997</v>
      </c>
      <c r="Q101" s="39">
        <v>0</v>
      </c>
      <c r="R101" s="29"/>
      <c r="S101" s="23">
        <v>174.6</v>
      </c>
      <c r="T101" s="22">
        <v>10.23</v>
      </c>
      <c r="U101" s="23">
        <v>174.6</v>
      </c>
      <c r="V101" s="22">
        <v>10.23</v>
      </c>
      <c r="W101" s="23">
        <v>174.6</v>
      </c>
      <c r="X101" s="22">
        <v>10.23</v>
      </c>
      <c r="Y101" s="23">
        <v>174.6</v>
      </c>
      <c r="Z101" s="22">
        <v>10.23</v>
      </c>
      <c r="AA101" s="23">
        <v>174.6</v>
      </c>
      <c r="AB101" s="22">
        <v>10.23</v>
      </c>
      <c r="AC101" s="23">
        <v>174.6</v>
      </c>
      <c r="AD101" s="22">
        <v>10.23</v>
      </c>
      <c r="AE101" s="23">
        <v>174.6</v>
      </c>
      <c r="AF101" s="22">
        <v>10.23</v>
      </c>
      <c r="AG101" s="23">
        <v>852.2</v>
      </c>
      <c r="AH101" s="22">
        <v>10.34</v>
      </c>
      <c r="AI101" s="23">
        <v>852.2</v>
      </c>
      <c r="AJ101" s="22">
        <v>10.34</v>
      </c>
      <c r="AK101" s="23">
        <v>1918.54</v>
      </c>
      <c r="AL101" s="22">
        <v>11.5</v>
      </c>
      <c r="AM101" s="23">
        <v>8157.67</v>
      </c>
      <c r="AN101" s="22">
        <v>10.91</v>
      </c>
      <c r="AO101" s="29"/>
      <c r="AP101" s="40">
        <v>0</v>
      </c>
      <c r="AQ101" s="41">
        <v>0</v>
      </c>
      <c r="AR101" s="40">
        <v>895.14</v>
      </c>
      <c r="AS101" s="41">
        <v>6.09</v>
      </c>
      <c r="AT101" s="40">
        <v>944.02</v>
      </c>
      <c r="AU101" s="41">
        <v>5.76</v>
      </c>
      <c r="AV101" s="29"/>
      <c r="AW101" s="42">
        <v>1.68</v>
      </c>
      <c r="AX101" s="42">
        <v>1.68</v>
      </c>
      <c r="AY101" s="22">
        <v>1.82</v>
      </c>
      <c r="AZ101" s="42">
        <v>0</v>
      </c>
      <c r="BA101" s="22">
        <v>0</v>
      </c>
      <c r="BB101" s="29"/>
      <c r="BC101" s="43">
        <v>86.85</v>
      </c>
      <c r="BD101" s="39">
        <v>3.58</v>
      </c>
      <c r="BE101" s="43">
        <v>78.5</v>
      </c>
      <c r="BF101" s="39">
        <v>3.56</v>
      </c>
      <c r="BG101" s="43">
        <v>52.1</v>
      </c>
      <c r="BH101" s="39">
        <v>1.96</v>
      </c>
      <c r="BI101" s="43">
        <v>10.45</v>
      </c>
      <c r="BJ101" s="39">
        <v>5.03</v>
      </c>
      <c r="BK101" s="29"/>
    </row>
    <row r="102" spans="1:63" x14ac:dyDescent="0.35">
      <c r="A102">
        <v>5</v>
      </c>
      <c r="B102" t="s">
        <v>232</v>
      </c>
      <c r="C102" t="s">
        <v>233</v>
      </c>
      <c r="D102" s="21">
        <v>0.111</v>
      </c>
      <c r="E102" s="22">
        <v>3.32</v>
      </c>
      <c r="F102" s="21">
        <v>0.17699999999999999</v>
      </c>
      <c r="G102" s="22">
        <v>-0.09</v>
      </c>
      <c r="H102" s="21">
        <v>0.14299999999999999</v>
      </c>
      <c r="I102" s="22">
        <v>-7.0000000000000007E-2</v>
      </c>
      <c r="J102" s="23">
        <v>0.31999999999999995</v>
      </c>
      <c r="K102" s="22">
        <v>-0.08</v>
      </c>
      <c r="L102" s="23">
        <v>421.56</v>
      </c>
      <c r="M102" s="29"/>
      <c r="N102" s="38">
        <v>251.89</v>
      </c>
      <c r="O102" s="39">
        <v>13.01</v>
      </c>
      <c r="P102" s="38">
        <v>261.77999999999997</v>
      </c>
      <c r="Q102" s="39">
        <v>12.46</v>
      </c>
      <c r="R102" s="29"/>
      <c r="S102" s="23">
        <v>125.6</v>
      </c>
      <c r="T102" s="22">
        <v>8.82</v>
      </c>
      <c r="U102" s="23">
        <v>226.88</v>
      </c>
      <c r="V102" s="22">
        <v>8.82</v>
      </c>
      <c r="W102" s="23">
        <v>185</v>
      </c>
      <c r="X102" s="22">
        <v>8.82</v>
      </c>
      <c r="Y102" s="23">
        <v>370</v>
      </c>
      <c r="Z102" s="22">
        <v>8.82</v>
      </c>
      <c r="AA102" s="23">
        <v>555</v>
      </c>
      <c r="AB102" s="22">
        <v>8.82</v>
      </c>
      <c r="AC102" s="23">
        <v>740</v>
      </c>
      <c r="AD102" s="22">
        <v>8.82</v>
      </c>
      <c r="AE102" s="23">
        <v>925</v>
      </c>
      <c r="AF102" s="22">
        <v>8.82</v>
      </c>
      <c r="AG102" s="23">
        <v>3885</v>
      </c>
      <c r="AH102" s="22">
        <v>8.82</v>
      </c>
      <c r="AI102" s="23">
        <v>4625</v>
      </c>
      <c r="AJ102" s="22">
        <v>8.82</v>
      </c>
      <c r="AK102" s="23">
        <v>11100</v>
      </c>
      <c r="AL102" s="22">
        <v>8.82</v>
      </c>
      <c r="AM102" s="23">
        <v>55500</v>
      </c>
      <c r="AN102" s="22">
        <v>8.82</v>
      </c>
      <c r="AO102" s="29"/>
      <c r="AP102" s="40">
        <v>0</v>
      </c>
      <c r="AQ102" s="41">
        <v>0</v>
      </c>
      <c r="AR102" s="40">
        <v>799.05000000000007</v>
      </c>
      <c r="AS102" s="41">
        <v>7.07</v>
      </c>
      <c r="AT102" s="40">
        <v>910.21999999999991</v>
      </c>
      <c r="AU102" s="41">
        <v>7.18</v>
      </c>
      <c r="AV102" s="29"/>
      <c r="AW102" s="42">
        <v>1.44</v>
      </c>
      <c r="AX102" s="42">
        <v>1.44</v>
      </c>
      <c r="AY102" s="22">
        <v>2.13</v>
      </c>
      <c r="AZ102" s="42">
        <v>59.47</v>
      </c>
      <c r="BA102" s="22">
        <v>2.0099999999999998</v>
      </c>
      <c r="BB102" s="29"/>
      <c r="BC102" s="43">
        <v>86.85</v>
      </c>
      <c r="BD102" s="39">
        <v>3.58</v>
      </c>
      <c r="BE102" s="43">
        <v>78.5</v>
      </c>
      <c r="BF102" s="39">
        <v>3.56</v>
      </c>
      <c r="BG102" s="43">
        <v>52.1</v>
      </c>
      <c r="BH102" s="39">
        <v>1.94</v>
      </c>
      <c r="BI102" s="43">
        <v>9.6</v>
      </c>
      <c r="BJ102" s="39">
        <v>6.67</v>
      </c>
      <c r="BK102" s="29"/>
    </row>
    <row r="103" spans="1:63" x14ac:dyDescent="0.35">
      <c r="A103">
        <v>5</v>
      </c>
      <c r="B103" t="s">
        <v>234</v>
      </c>
      <c r="C103" t="s">
        <v>235</v>
      </c>
      <c r="D103" s="21">
        <v>0.11662</v>
      </c>
      <c r="E103" s="22">
        <v>6.17</v>
      </c>
      <c r="F103" s="21">
        <v>0.17632</v>
      </c>
      <c r="G103" s="22">
        <v>5.47</v>
      </c>
      <c r="H103" s="21">
        <v>0.13542000000000001</v>
      </c>
      <c r="I103" s="22">
        <v>5.38</v>
      </c>
      <c r="J103" s="23">
        <v>0.31174000000000002</v>
      </c>
      <c r="K103" s="22">
        <v>5.43</v>
      </c>
      <c r="L103" s="23">
        <v>461.98</v>
      </c>
      <c r="M103" s="29"/>
      <c r="N103" s="38">
        <v>220.73</v>
      </c>
      <c r="O103" s="39">
        <v>9.5299999999999994</v>
      </c>
      <c r="P103" s="38">
        <v>281.87</v>
      </c>
      <c r="Q103" s="39">
        <v>-3.16</v>
      </c>
      <c r="R103" s="29"/>
      <c r="S103" s="23">
        <v>297</v>
      </c>
      <c r="T103" s="22">
        <v>1.02</v>
      </c>
      <c r="U103" s="23">
        <v>297</v>
      </c>
      <c r="V103" s="22">
        <v>1.02</v>
      </c>
      <c r="W103" s="23">
        <v>297</v>
      </c>
      <c r="X103" s="22">
        <v>1.02</v>
      </c>
      <c r="Y103" s="23">
        <v>297</v>
      </c>
      <c r="Z103" s="22">
        <v>1.02</v>
      </c>
      <c r="AA103" s="23">
        <v>297</v>
      </c>
      <c r="AB103" s="22">
        <v>1.02</v>
      </c>
      <c r="AC103" s="23">
        <v>297</v>
      </c>
      <c r="AD103" s="22">
        <v>1.02</v>
      </c>
      <c r="AE103" s="23">
        <v>297</v>
      </c>
      <c r="AF103" s="22">
        <v>1.02</v>
      </c>
      <c r="AG103" s="23">
        <v>297</v>
      </c>
      <c r="AH103" s="22">
        <v>1.02</v>
      </c>
      <c r="AI103" s="23">
        <v>297</v>
      </c>
      <c r="AJ103" s="22">
        <v>1.02</v>
      </c>
      <c r="AK103" s="23">
        <v>297</v>
      </c>
      <c r="AL103" s="22">
        <v>1.02</v>
      </c>
      <c r="AM103" s="23">
        <v>297</v>
      </c>
      <c r="AN103" s="22">
        <v>1.02</v>
      </c>
      <c r="AO103" s="29"/>
      <c r="AP103" s="40">
        <v>0</v>
      </c>
      <c r="AQ103" s="41">
        <v>0</v>
      </c>
      <c r="AR103" s="40">
        <v>979.71</v>
      </c>
      <c r="AS103" s="41">
        <v>5.27</v>
      </c>
      <c r="AT103" s="40">
        <v>1040.8499999999999</v>
      </c>
      <c r="AU103" s="41">
        <v>2.02</v>
      </c>
      <c r="AV103" s="29"/>
      <c r="AW103" s="42">
        <v>1.49</v>
      </c>
      <c r="AX103" s="42">
        <v>1.49</v>
      </c>
      <c r="AY103" s="22">
        <v>2.76</v>
      </c>
      <c r="AZ103" s="42">
        <v>0</v>
      </c>
      <c r="BA103" s="22">
        <v>0</v>
      </c>
      <c r="BB103" s="29"/>
      <c r="BC103" s="43">
        <v>86.85</v>
      </c>
      <c r="BD103" s="39">
        <v>3.58</v>
      </c>
      <c r="BE103" s="43">
        <v>78.5</v>
      </c>
      <c r="BF103" s="39">
        <v>3.56</v>
      </c>
      <c r="BG103" s="43">
        <v>52.1</v>
      </c>
      <c r="BH103" s="39">
        <v>1.96</v>
      </c>
      <c r="BI103" s="43">
        <v>9</v>
      </c>
      <c r="BJ103" s="39">
        <v>2.86</v>
      </c>
      <c r="BK103" s="29"/>
    </row>
    <row r="104" spans="1:63" x14ac:dyDescent="0.35">
      <c r="A104">
        <v>5</v>
      </c>
      <c r="B104" t="s">
        <v>236</v>
      </c>
      <c r="C104" t="s">
        <v>237</v>
      </c>
      <c r="D104" s="21">
        <v>8.0199999999999994E-2</v>
      </c>
      <c r="E104" s="22">
        <v>6.35</v>
      </c>
      <c r="F104" s="21">
        <v>0.16600000000000001</v>
      </c>
      <c r="G104" s="22">
        <v>15.45</v>
      </c>
      <c r="H104" s="21">
        <v>0.13420000000000001</v>
      </c>
      <c r="I104" s="22">
        <v>15.37</v>
      </c>
      <c r="J104" s="23">
        <v>0.30020000000000002</v>
      </c>
      <c r="K104" s="22">
        <v>15.42</v>
      </c>
      <c r="L104" s="23">
        <v>390.68</v>
      </c>
      <c r="M104" s="29"/>
      <c r="N104" s="38">
        <v>314.8</v>
      </c>
      <c r="O104" s="39">
        <v>17.11</v>
      </c>
      <c r="P104" s="38">
        <v>359.59</v>
      </c>
      <c r="Q104" s="39">
        <v>14.67</v>
      </c>
      <c r="R104" s="29"/>
      <c r="S104" s="23">
        <v>148</v>
      </c>
      <c r="T104" s="22">
        <v>38.65</v>
      </c>
      <c r="U104" s="23">
        <v>148</v>
      </c>
      <c r="V104" s="22">
        <v>38.65</v>
      </c>
      <c r="W104" s="23">
        <v>148</v>
      </c>
      <c r="X104" s="22">
        <v>38.65</v>
      </c>
      <c r="Y104" s="23">
        <v>148</v>
      </c>
      <c r="Z104" s="22">
        <v>38.65</v>
      </c>
      <c r="AA104" s="23">
        <v>148</v>
      </c>
      <c r="AB104" s="22">
        <v>38.65</v>
      </c>
      <c r="AC104" s="23">
        <v>148</v>
      </c>
      <c r="AD104" s="22">
        <v>38.65</v>
      </c>
      <c r="AE104" s="23">
        <v>148</v>
      </c>
      <c r="AF104" s="22">
        <v>38.65</v>
      </c>
      <c r="AG104" s="23">
        <v>296</v>
      </c>
      <c r="AH104" s="22">
        <v>38.65</v>
      </c>
      <c r="AI104" s="23">
        <v>296</v>
      </c>
      <c r="AJ104" s="22">
        <v>38.65</v>
      </c>
      <c r="AK104" s="23">
        <v>720</v>
      </c>
      <c r="AL104" s="22">
        <v>33.33</v>
      </c>
      <c r="AM104" s="23">
        <v>3600</v>
      </c>
      <c r="AN104" s="22">
        <v>33.33</v>
      </c>
      <c r="AO104" s="29"/>
      <c r="AP104" s="40">
        <v>0</v>
      </c>
      <c r="AQ104" s="41">
        <v>0</v>
      </c>
      <c r="AR104" s="40">
        <v>853.48</v>
      </c>
      <c r="AS104" s="41">
        <v>14.89</v>
      </c>
      <c r="AT104" s="40">
        <v>898.27</v>
      </c>
      <c r="AU104" s="41">
        <v>14.04</v>
      </c>
      <c r="AV104" s="29"/>
      <c r="AW104" s="42">
        <v>1</v>
      </c>
      <c r="AX104" s="42">
        <v>1</v>
      </c>
      <c r="AY104" s="22" t="s">
        <v>774</v>
      </c>
      <c r="AZ104" s="42">
        <v>82.32</v>
      </c>
      <c r="BA104" s="22">
        <v>12.27</v>
      </c>
      <c r="BB104" s="29"/>
      <c r="BC104" s="43">
        <v>86.85</v>
      </c>
      <c r="BD104" s="39">
        <v>3.58</v>
      </c>
      <c r="BE104" s="43">
        <v>78.5</v>
      </c>
      <c r="BF104" s="39">
        <v>3.56</v>
      </c>
      <c r="BG104" s="43">
        <v>52.1</v>
      </c>
      <c r="BH104" s="39">
        <v>1.96</v>
      </c>
      <c r="BI104" s="43">
        <v>12.8</v>
      </c>
      <c r="BJ104" s="39">
        <v>2.4</v>
      </c>
      <c r="BK104" s="29"/>
    </row>
    <row r="105" spans="1:63" x14ac:dyDescent="0.35">
      <c r="A105">
        <v>5</v>
      </c>
      <c r="B105" t="s">
        <v>238</v>
      </c>
      <c r="C105" t="s">
        <v>239</v>
      </c>
      <c r="D105" s="21">
        <v>6.0999999999999999E-2</v>
      </c>
      <c r="E105" s="22">
        <v>3.97</v>
      </c>
      <c r="F105" s="21">
        <v>0.20100000000000001</v>
      </c>
      <c r="G105" s="22">
        <v>3.92</v>
      </c>
      <c r="H105" s="21">
        <v>0.16089999999999999</v>
      </c>
      <c r="I105" s="22">
        <v>4.25</v>
      </c>
      <c r="J105" s="23">
        <v>0.3619</v>
      </c>
      <c r="K105" s="22">
        <v>4.07</v>
      </c>
      <c r="L105" s="23">
        <v>370.87</v>
      </c>
      <c r="M105" s="29"/>
      <c r="N105" s="38">
        <v>182.46</v>
      </c>
      <c r="O105" s="39">
        <v>10.34</v>
      </c>
      <c r="P105" s="38">
        <v>209.92</v>
      </c>
      <c r="Q105" s="39">
        <v>8.8699999999999992</v>
      </c>
      <c r="R105" s="29"/>
      <c r="S105" s="23">
        <v>212</v>
      </c>
      <c r="T105" s="22">
        <v>3.72</v>
      </c>
      <c r="U105" s="23">
        <v>212</v>
      </c>
      <c r="V105" s="22">
        <v>3.72</v>
      </c>
      <c r="W105" s="23">
        <v>212.4</v>
      </c>
      <c r="X105" s="22">
        <v>3.91</v>
      </c>
      <c r="Y105" s="23">
        <v>212.4</v>
      </c>
      <c r="Z105" s="22">
        <v>3.91</v>
      </c>
      <c r="AA105" s="23">
        <v>306.89999999999998</v>
      </c>
      <c r="AB105" s="22">
        <v>3.75</v>
      </c>
      <c r="AC105" s="23">
        <v>306.89999999999998</v>
      </c>
      <c r="AD105" s="22">
        <v>3.75</v>
      </c>
      <c r="AE105" s="23">
        <v>306.89999999999998</v>
      </c>
      <c r="AF105" s="22">
        <v>3.75</v>
      </c>
      <c r="AG105" s="23">
        <v>1138.5</v>
      </c>
      <c r="AH105" s="22">
        <v>9.5299999999999994</v>
      </c>
      <c r="AI105" s="23">
        <v>1138.5</v>
      </c>
      <c r="AJ105" s="22">
        <v>9.5299999999999994</v>
      </c>
      <c r="AK105" s="23">
        <v>2156.9</v>
      </c>
      <c r="AL105" s="22">
        <v>3.51</v>
      </c>
      <c r="AM105" s="23">
        <v>9252.1</v>
      </c>
      <c r="AN105" s="22">
        <v>3.49</v>
      </c>
      <c r="AO105" s="29"/>
      <c r="AP105" s="40">
        <v>0</v>
      </c>
      <c r="AQ105" s="41">
        <v>0</v>
      </c>
      <c r="AR105" s="40">
        <v>765.33</v>
      </c>
      <c r="AS105" s="41">
        <v>5.35</v>
      </c>
      <c r="AT105" s="40">
        <v>792.79</v>
      </c>
      <c r="AU105" s="41">
        <v>5.16</v>
      </c>
      <c r="AV105" s="29"/>
      <c r="AW105" s="42">
        <v>1.44</v>
      </c>
      <c r="AX105" s="42">
        <v>2.02</v>
      </c>
      <c r="AY105" s="22">
        <v>3.59</v>
      </c>
      <c r="AZ105" s="42">
        <v>0</v>
      </c>
      <c r="BA105" s="22">
        <v>0</v>
      </c>
      <c r="BB105" s="29"/>
      <c r="BC105" s="43">
        <v>86.85</v>
      </c>
      <c r="BD105" s="39">
        <v>3.58</v>
      </c>
      <c r="BE105" s="43">
        <v>78.5</v>
      </c>
      <c r="BF105" s="39">
        <v>3.56</v>
      </c>
      <c r="BG105" s="43">
        <v>52.1</v>
      </c>
      <c r="BH105" s="39">
        <v>1.96</v>
      </c>
      <c r="BI105" s="43">
        <v>10.8</v>
      </c>
      <c r="BJ105" s="39">
        <v>3.35</v>
      </c>
      <c r="BK105" s="29"/>
    </row>
    <row r="106" spans="1:63" x14ac:dyDescent="0.35">
      <c r="A106">
        <v>5</v>
      </c>
      <c r="B106" t="s">
        <v>240</v>
      </c>
      <c r="C106" t="s">
        <v>241</v>
      </c>
      <c r="D106" s="21">
        <v>0.14710000000000001</v>
      </c>
      <c r="E106" s="22">
        <v>41.03</v>
      </c>
      <c r="F106" s="21">
        <v>0.54279999999999995</v>
      </c>
      <c r="G106" s="22">
        <v>27.79</v>
      </c>
      <c r="H106" s="21">
        <v>0.41539999999999999</v>
      </c>
      <c r="I106" s="22">
        <v>24.95</v>
      </c>
      <c r="J106" s="23">
        <v>0.95819999999999994</v>
      </c>
      <c r="K106" s="22">
        <v>26.55</v>
      </c>
      <c r="L106" s="23">
        <v>779.23</v>
      </c>
      <c r="M106" s="29"/>
      <c r="N106" s="38">
        <v>269.47000000000003</v>
      </c>
      <c r="O106" s="39">
        <v>5.86</v>
      </c>
      <c r="P106" s="38">
        <v>352.24</v>
      </c>
      <c r="Q106" s="39">
        <v>10.88</v>
      </c>
      <c r="R106" s="29"/>
      <c r="S106" s="23">
        <v>182.12</v>
      </c>
      <c r="T106" s="22">
        <v>-25.39</v>
      </c>
      <c r="U106" s="23">
        <v>322.89</v>
      </c>
      <c r="V106" s="22">
        <v>-25.39</v>
      </c>
      <c r="W106" s="23">
        <v>533.55999999999995</v>
      </c>
      <c r="X106" s="22">
        <v>-25.39</v>
      </c>
      <c r="Y106" s="23">
        <v>533.55999999999995</v>
      </c>
      <c r="Z106" s="22">
        <v>-25.39</v>
      </c>
      <c r="AA106" s="23">
        <v>721.83999999999992</v>
      </c>
      <c r="AB106" s="22">
        <v>-25.39</v>
      </c>
      <c r="AC106" s="23">
        <v>721.83999999999992</v>
      </c>
      <c r="AD106" s="22">
        <v>-25.39</v>
      </c>
      <c r="AE106" s="23">
        <v>721.83999999999992</v>
      </c>
      <c r="AF106" s="22">
        <v>-25.39</v>
      </c>
      <c r="AG106" s="23">
        <v>2039.8</v>
      </c>
      <c r="AH106" s="22">
        <v>-25.39</v>
      </c>
      <c r="AI106" s="23">
        <v>2228.08</v>
      </c>
      <c r="AJ106" s="22">
        <v>-25.39</v>
      </c>
      <c r="AK106" s="23">
        <v>4864</v>
      </c>
      <c r="AL106" s="22">
        <v>-25.39</v>
      </c>
      <c r="AM106" s="23">
        <v>7777.6799999999994</v>
      </c>
      <c r="AN106" s="22">
        <v>-28.05</v>
      </c>
      <c r="AO106" s="29"/>
      <c r="AP106" s="40">
        <v>0</v>
      </c>
      <c r="AQ106" s="41">
        <v>0</v>
      </c>
      <c r="AR106" s="40">
        <v>1230.8200000000002</v>
      </c>
      <c r="AS106" s="41">
        <v>17.09</v>
      </c>
      <c r="AT106" s="40">
        <v>1454.3600000000001</v>
      </c>
      <c r="AU106" s="41">
        <v>11.61</v>
      </c>
      <c r="AV106" s="29"/>
      <c r="AW106" s="42">
        <v>1.55</v>
      </c>
      <c r="AX106" s="42">
        <v>3</v>
      </c>
      <c r="AY106" s="22">
        <v>20</v>
      </c>
      <c r="AZ106" s="42">
        <v>0</v>
      </c>
      <c r="BA106" s="22" t="s">
        <v>775</v>
      </c>
      <c r="BB106" s="29"/>
      <c r="BC106" s="43">
        <v>86.85</v>
      </c>
      <c r="BD106" s="39">
        <v>3.58</v>
      </c>
      <c r="BE106" s="43">
        <v>78.5</v>
      </c>
      <c r="BF106" s="39">
        <v>3.56</v>
      </c>
      <c r="BG106" s="43">
        <v>52.1</v>
      </c>
      <c r="BH106" s="39">
        <v>1.96</v>
      </c>
      <c r="BI106" s="43">
        <v>12.4</v>
      </c>
      <c r="BJ106" s="39">
        <v>2.9</v>
      </c>
      <c r="BK106" s="29"/>
    </row>
    <row r="107" spans="1:63" x14ac:dyDescent="0.35">
      <c r="A107">
        <v>5</v>
      </c>
      <c r="B107" t="s">
        <v>242</v>
      </c>
      <c r="C107" t="s">
        <v>243</v>
      </c>
      <c r="D107" s="21">
        <v>0.11990000000000001</v>
      </c>
      <c r="E107" s="22">
        <v>21.04</v>
      </c>
      <c r="F107" s="21">
        <v>0.3211</v>
      </c>
      <c r="G107" s="22">
        <v>19.04</v>
      </c>
      <c r="H107" s="21">
        <v>0.2515</v>
      </c>
      <c r="I107" s="22">
        <v>19.100000000000001</v>
      </c>
      <c r="J107" s="23">
        <v>0.5726</v>
      </c>
      <c r="K107" s="22">
        <v>19.07</v>
      </c>
      <c r="L107" s="23">
        <v>561.32000000000005</v>
      </c>
      <c r="M107" s="29"/>
      <c r="N107" s="38">
        <v>205.67</v>
      </c>
      <c r="O107" s="39">
        <v>-10.24</v>
      </c>
      <c r="P107" s="38">
        <v>253.03</v>
      </c>
      <c r="Q107" s="39">
        <v>-7.01</v>
      </c>
      <c r="R107" s="29"/>
      <c r="S107" s="23">
        <v>217.62</v>
      </c>
      <c r="T107" s="22">
        <v>5</v>
      </c>
      <c r="U107" s="23">
        <v>217.62</v>
      </c>
      <c r="V107" s="22">
        <v>5</v>
      </c>
      <c r="W107" s="23">
        <v>295.77</v>
      </c>
      <c r="X107" s="22">
        <v>5</v>
      </c>
      <c r="Y107" s="23">
        <v>295.77</v>
      </c>
      <c r="Z107" s="22">
        <v>5</v>
      </c>
      <c r="AA107" s="23">
        <v>550.92999999999995</v>
      </c>
      <c r="AB107" s="22">
        <v>5</v>
      </c>
      <c r="AC107" s="23">
        <v>550.92999999999995</v>
      </c>
      <c r="AD107" s="22">
        <v>5</v>
      </c>
      <c r="AE107" s="23">
        <v>550.92999999999995</v>
      </c>
      <c r="AF107" s="22">
        <v>5</v>
      </c>
      <c r="AG107" s="23">
        <v>3415.9</v>
      </c>
      <c r="AH107" s="22">
        <v>5</v>
      </c>
      <c r="AI107" s="23">
        <v>3415.9</v>
      </c>
      <c r="AJ107" s="22">
        <v>5</v>
      </c>
      <c r="AK107" s="23">
        <v>3415.9</v>
      </c>
      <c r="AL107" s="22">
        <v>5</v>
      </c>
      <c r="AM107" s="23">
        <v>25775.11</v>
      </c>
      <c r="AN107" s="22">
        <v>5</v>
      </c>
      <c r="AO107" s="29"/>
      <c r="AP107" s="40">
        <v>0</v>
      </c>
      <c r="AQ107" s="41">
        <v>0</v>
      </c>
      <c r="AR107" s="40">
        <v>984.61</v>
      </c>
      <c r="AS107" s="41">
        <v>9.3800000000000008</v>
      </c>
      <c r="AT107" s="40">
        <v>1031.97</v>
      </c>
      <c r="AU107" s="41">
        <v>9.42</v>
      </c>
      <c r="AV107" s="29"/>
      <c r="AW107" s="42">
        <v>2.4</v>
      </c>
      <c r="AX107" s="42">
        <v>2.85</v>
      </c>
      <c r="AY107" s="22">
        <v>14.92</v>
      </c>
      <c r="AZ107" s="42">
        <v>40.200000000000003</v>
      </c>
      <c r="BA107" s="22">
        <v>2.29</v>
      </c>
      <c r="BB107" s="29"/>
      <c r="BC107" s="43">
        <v>86.85</v>
      </c>
      <c r="BD107" s="39">
        <v>6.56</v>
      </c>
      <c r="BE107" s="43">
        <v>78.5</v>
      </c>
      <c r="BF107" s="39">
        <v>6.08</v>
      </c>
      <c r="BG107" s="43">
        <v>52.1</v>
      </c>
      <c r="BH107" s="39">
        <v>1.96</v>
      </c>
      <c r="BI107" s="43">
        <v>13.45</v>
      </c>
      <c r="BJ107" s="39">
        <v>2.2799999999999998</v>
      </c>
      <c r="BK107" s="29"/>
    </row>
    <row r="108" spans="1:63" x14ac:dyDescent="0.35">
      <c r="A108">
        <v>5</v>
      </c>
      <c r="B108" t="s">
        <v>244</v>
      </c>
      <c r="C108" t="s">
        <v>245</v>
      </c>
      <c r="D108" s="21">
        <v>9.1700000000000004E-2</v>
      </c>
      <c r="E108" s="22">
        <v>8.99</v>
      </c>
      <c r="F108" s="21">
        <v>0.17469999999999999</v>
      </c>
      <c r="G108" s="22">
        <v>7.07</v>
      </c>
      <c r="H108" s="21">
        <v>0.1404</v>
      </c>
      <c r="I108" s="22">
        <v>7.06</v>
      </c>
      <c r="J108" s="23">
        <v>0.31509999999999999</v>
      </c>
      <c r="K108" s="22">
        <v>7.07</v>
      </c>
      <c r="L108" s="23">
        <v>768.67</v>
      </c>
      <c r="M108" s="29"/>
      <c r="N108" s="38">
        <v>298</v>
      </c>
      <c r="O108" s="39">
        <v>8.36</v>
      </c>
      <c r="P108" s="38">
        <v>336</v>
      </c>
      <c r="Q108" s="39">
        <v>8.39</v>
      </c>
      <c r="R108" s="29"/>
      <c r="S108" s="23">
        <v>220</v>
      </c>
      <c r="T108" s="22">
        <v>0</v>
      </c>
      <c r="U108" s="23">
        <v>220</v>
      </c>
      <c r="V108" s="22">
        <v>0</v>
      </c>
      <c r="W108" s="23">
        <v>220</v>
      </c>
      <c r="X108" s="22">
        <v>0</v>
      </c>
      <c r="Y108" s="23">
        <v>220</v>
      </c>
      <c r="Z108" s="22">
        <v>0</v>
      </c>
      <c r="AA108" s="23">
        <v>220</v>
      </c>
      <c r="AB108" s="22">
        <v>0</v>
      </c>
      <c r="AC108" s="23">
        <v>220</v>
      </c>
      <c r="AD108" s="22">
        <v>0</v>
      </c>
      <c r="AE108" s="23">
        <v>220</v>
      </c>
      <c r="AF108" s="22">
        <v>0</v>
      </c>
      <c r="AG108" s="23">
        <v>220</v>
      </c>
      <c r="AH108" s="22">
        <v>0</v>
      </c>
      <c r="AI108" s="23">
        <v>220</v>
      </c>
      <c r="AJ108" s="22">
        <v>0</v>
      </c>
      <c r="AK108" s="23">
        <v>220</v>
      </c>
      <c r="AL108" s="22">
        <v>0</v>
      </c>
      <c r="AM108" s="23">
        <v>220</v>
      </c>
      <c r="AN108" s="22">
        <v>0</v>
      </c>
      <c r="AO108" s="29"/>
      <c r="AP108" s="40">
        <v>0</v>
      </c>
      <c r="AQ108" s="41">
        <v>0</v>
      </c>
      <c r="AR108" s="40">
        <v>1286.67</v>
      </c>
      <c r="AS108" s="41">
        <v>7.2</v>
      </c>
      <c r="AT108" s="40">
        <v>1324.67</v>
      </c>
      <c r="AU108" s="41">
        <v>7.24</v>
      </c>
      <c r="AV108" s="29"/>
      <c r="AW108" s="42">
        <v>0</v>
      </c>
      <c r="AX108" s="42">
        <v>0</v>
      </c>
      <c r="AY108" s="22">
        <v>0</v>
      </c>
      <c r="AZ108" s="42">
        <v>0</v>
      </c>
      <c r="BA108" s="22">
        <v>0</v>
      </c>
      <c r="BB108" s="29"/>
      <c r="BC108" s="43">
        <v>86.6</v>
      </c>
      <c r="BD108" s="39">
        <v>3.34</v>
      </c>
      <c r="BE108" s="43">
        <v>78.5</v>
      </c>
      <c r="BF108" s="39">
        <v>3.97</v>
      </c>
      <c r="BG108" s="43">
        <v>48</v>
      </c>
      <c r="BH108" s="39">
        <v>0</v>
      </c>
      <c r="BI108" s="43">
        <v>0</v>
      </c>
      <c r="BJ108" s="39">
        <v>0</v>
      </c>
      <c r="BK108" s="29"/>
    </row>
    <row r="109" spans="1:63" x14ac:dyDescent="0.35">
      <c r="A109">
        <v>5</v>
      </c>
      <c r="B109" t="s">
        <v>246</v>
      </c>
      <c r="C109" t="s">
        <v>247</v>
      </c>
      <c r="D109" s="21">
        <v>9.3600000000000003E-2</v>
      </c>
      <c r="E109" s="22">
        <v>8.4600000000000009</v>
      </c>
      <c r="F109" s="21">
        <v>0.27379999999999999</v>
      </c>
      <c r="G109" s="22">
        <v>14.46</v>
      </c>
      <c r="H109" s="21">
        <v>0.18720000000000001</v>
      </c>
      <c r="I109" s="22">
        <v>12.96</v>
      </c>
      <c r="J109" s="23">
        <v>0.46099999999999997</v>
      </c>
      <c r="K109" s="22">
        <v>13.84</v>
      </c>
      <c r="L109" s="23">
        <v>463</v>
      </c>
      <c r="M109" s="29"/>
      <c r="N109" s="38">
        <v>244.67</v>
      </c>
      <c r="O109" s="39">
        <v>2.52</v>
      </c>
      <c r="P109" s="38">
        <v>264.33</v>
      </c>
      <c r="Q109" s="39">
        <v>2.74</v>
      </c>
      <c r="R109" s="29"/>
      <c r="S109" s="23">
        <v>258.62</v>
      </c>
      <c r="T109" s="22">
        <v>3.44</v>
      </c>
      <c r="U109" s="23">
        <v>258.62</v>
      </c>
      <c r="V109" s="22">
        <v>3.44</v>
      </c>
      <c r="W109" s="23">
        <v>281.62</v>
      </c>
      <c r="X109" s="22">
        <v>3.44</v>
      </c>
      <c r="Y109" s="23">
        <v>281.62</v>
      </c>
      <c r="Z109" s="22">
        <v>3.44</v>
      </c>
      <c r="AA109" s="23">
        <v>281.62</v>
      </c>
      <c r="AB109" s="22">
        <v>3.44</v>
      </c>
      <c r="AC109" s="23">
        <v>281.62</v>
      </c>
      <c r="AD109" s="22">
        <v>3.44</v>
      </c>
      <c r="AE109" s="23">
        <v>281.62</v>
      </c>
      <c r="AF109" s="22">
        <v>3.44</v>
      </c>
      <c r="AG109" s="23">
        <v>1361.14</v>
      </c>
      <c r="AH109" s="22">
        <v>3.44</v>
      </c>
      <c r="AI109" s="23">
        <v>1631.02</v>
      </c>
      <c r="AJ109" s="22">
        <v>3.44</v>
      </c>
      <c r="AK109" s="23">
        <v>3992.47</v>
      </c>
      <c r="AL109" s="22">
        <v>3.43</v>
      </c>
      <c r="AM109" s="23">
        <v>20185.27</v>
      </c>
      <c r="AN109" s="22">
        <v>3.43</v>
      </c>
      <c r="AO109" s="29"/>
      <c r="AP109" s="40">
        <v>0</v>
      </c>
      <c r="AQ109" s="41">
        <v>0</v>
      </c>
      <c r="AR109" s="40">
        <v>966.29</v>
      </c>
      <c r="AS109" s="41">
        <v>5.54</v>
      </c>
      <c r="AT109" s="40">
        <v>985.94999999999993</v>
      </c>
      <c r="AU109" s="41">
        <v>5.54</v>
      </c>
      <c r="AV109" s="29"/>
      <c r="AW109" s="42">
        <v>1.92</v>
      </c>
      <c r="AX109" s="42">
        <v>1.92</v>
      </c>
      <c r="AY109" s="22">
        <v>2.67</v>
      </c>
      <c r="AZ109" s="42">
        <v>80.64</v>
      </c>
      <c r="BA109" s="22">
        <v>2.6</v>
      </c>
      <c r="BB109" s="29"/>
      <c r="BC109" s="43">
        <v>86.85</v>
      </c>
      <c r="BD109" s="39">
        <v>3.58</v>
      </c>
      <c r="BE109" s="43">
        <v>78.5</v>
      </c>
      <c r="BF109" s="39">
        <v>3.56</v>
      </c>
      <c r="BG109" s="43">
        <v>51.1</v>
      </c>
      <c r="BH109" s="39">
        <v>0</v>
      </c>
      <c r="BI109" s="43">
        <v>12.7</v>
      </c>
      <c r="BJ109" s="39">
        <v>38.04</v>
      </c>
      <c r="BK109" s="29"/>
    </row>
    <row r="110" spans="1:63" x14ac:dyDescent="0.35">
      <c r="A110">
        <v>5</v>
      </c>
      <c r="B110" t="s">
        <v>248</v>
      </c>
      <c r="C110" t="s">
        <v>249</v>
      </c>
      <c r="D110" s="21">
        <v>9.7600000000000006E-2</v>
      </c>
      <c r="E110" s="22">
        <v>2.17</v>
      </c>
      <c r="F110" s="21">
        <v>0.33090000000000003</v>
      </c>
      <c r="G110" s="22">
        <v>1.67</v>
      </c>
      <c r="H110" s="21">
        <v>0.25269999999999998</v>
      </c>
      <c r="I110" s="22">
        <v>1.72</v>
      </c>
      <c r="J110" s="23">
        <v>0.58360000000000001</v>
      </c>
      <c r="K110" s="22">
        <v>1.69</v>
      </c>
      <c r="L110" s="23">
        <v>420.79</v>
      </c>
      <c r="M110" s="29"/>
      <c r="N110" s="38">
        <v>382.26</v>
      </c>
      <c r="O110" s="39">
        <v>9.19</v>
      </c>
      <c r="P110" s="38">
        <v>406.58</v>
      </c>
      <c r="Q110" s="39">
        <v>8.59</v>
      </c>
      <c r="R110" s="29"/>
      <c r="S110" s="23">
        <v>190</v>
      </c>
      <c r="T110" s="22">
        <v>2.15</v>
      </c>
      <c r="U110" s="23">
        <v>246</v>
      </c>
      <c r="V110" s="22">
        <v>2.5</v>
      </c>
      <c r="W110" s="23">
        <v>246</v>
      </c>
      <c r="X110" s="22">
        <v>2.5</v>
      </c>
      <c r="Y110" s="23">
        <v>246</v>
      </c>
      <c r="Z110" s="22">
        <v>2.5</v>
      </c>
      <c r="AA110" s="23">
        <v>246</v>
      </c>
      <c r="AB110" s="22">
        <v>2.5</v>
      </c>
      <c r="AC110" s="23">
        <v>246</v>
      </c>
      <c r="AD110" s="22">
        <v>2.5</v>
      </c>
      <c r="AE110" s="23">
        <v>246</v>
      </c>
      <c r="AF110" s="22">
        <v>2.5</v>
      </c>
      <c r="AG110" s="23">
        <v>982</v>
      </c>
      <c r="AH110" s="22">
        <v>0.61</v>
      </c>
      <c r="AI110" s="23">
        <v>1166</v>
      </c>
      <c r="AJ110" s="22">
        <v>0.52</v>
      </c>
      <c r="AK110" s="23">
        <v>2776</v>
      </c>
      <c r="AL110" s="22">
        <v>0.22</v>
      </c>
      <c r="AM110" s="23">
        <v>13816</v>
      </c>
      <c r="AN110" s="22">
        <v>0.04</v>
      </c>
      <c r="AO110" s="29"/>
      <c r="AP110" s="40">
        <v>0</v>
      </c>
      <c r="AQ110" s="41">
        <v>0</v>
      </c>
      <c r="AR110" s="40">
        <v>993.05</v>
      </c>
      <c r="AS110" s="41">
        <v>4.76</v>
      </c>
      <c r="AT110" s="40">
        <v>1073.3699999999999</v>
      </c>
      <c r="AU110" s="41">
        <v>4.59</v>
      </c>
      <c r="AV110" s="29"/>
      <c r="AW110" s="42">
        <v>1.5</v>
      </c>
      <c r="AX110" s="42">
        <v>2</v>
      </c>
      <c r="AY110" s="22">
        <v>0</v>
      </c>
      <c r="AZ110" s="42">
        <v>88.75</v>
      </c>
      <c r="BA110" s="22">
        <v>2.31</v>
      </c>
      <c r="BB110" s="29"/>
      <c r="BC110" s="43">
        <v>86.85</v>
      </c>
      <c r="BD110" s="39">
        <v>3.58</v>
      </c>
      <c r="BE110" s="43">
        <v>78.5</v>
      </c>
      <c r="BF110" s="39">
        <v>3.56</v>
      </c>
      <c r="BG110" s="43">
        <v>51.1</v>
      </c>
      <c r="BH110" s="39">
        <v>0</v>
      </c>
      <c r="BI110" s="43">
        <v>17.100000000000001</v>
      </c>
      <c r="BJ110" s="39">
        <v>14</v>
      </c>
      <c r="BK110" s="29"/>
    </row>
    <row r="111" spans="1:63" x14ac:dyDescent="0.35">
      <c r="A111">
        <v>5</v>
      </c>
      <c r="B111" t="s">
        <v>250</v>
      </c>
      <c r="C111" t="s">
        <v>251</v>
      </c>
      <c r="D111" s="21">
        <v>0.1065</v>
      </c>
      <c r="E111" s="22">
        <v>1.72</v>
      </c>
      <c r="F111" s="21">
        <v>0.27300000000000002</v>
      </c>
      <c r="G111" s="22">
        <v>1.68</v>
      </c>
      <c r="H111" s="21">
        <v>0.21640000000000001</v>
      </c>
      <c r="I111" s="22">
        <v>-0.36</v>
      </c>
      <c r="J111" s="23">
        <v>0.48940000000000006</v>
      </c>
      <c r="K111" s="22">
        <v>0.77</v>
      </c>
      <c r="L111" s="23">
        <v>573.04</v>
      </c>
      <c r="M111" s="29"/>
      <c r="N111" s="38">
        <v>210.89</v>
      </c>
      <c r="O111" s="39">
        <v>6.23</v>
      </c>
      <c r="P111" s="38">
        <v>235.13</v>
      </c>
      <c r="Q111" s="39">
        <v>5.75</v>
      </c>
      <c r="R111" s="29"/>
      <c r="S111" s="23">
        <v>233.58</v>
      </c>
      <c r="T111" s="22">
        <v>4.2300000000000004</v>
      </c>
      <c r="U111" s="23">
        <v>233.58</v>
      </c>
      <c r="V111" s="22">
        <v>4.2300000000000004</v>
      </c>
      <c r="W111" s="23">
        <v>233.58</v>
      </c>
      <c r="X111" s="22">
        <v>4.2300000000000004</v>
      </c>
      <c r="Y111" s="23">
        <v>233.58</v>
      </c>
      <c r="Z111" s="22">
        <v>4.2300000000000004</v>
      </c>
      <c r="AA111" s="23">
        <v>233.58</v>
      </c>
      <c r="AB111" s="22">
        <v>4.2300000000000004</v>
      </c>
      <c r="AC111" s="23">
        <v>233.58</v>
      </c>
      <c r="AD111" s="22">
        <v>4.2300000000000004</v>
      </c>
      <c r="AE111" s="23">
        <v>233.58</v>
      </c>
      <c r="AF111" s="22">
        <v>4.2300000000000004</v>
      </c>
      <c r="AG111" s="23">
        <v>1167.9100000000001</v>
      </c>
      <c r="AH111" s="22">
        <v>4.2300000000000004</v>
      </c>
      <c r="AI111" s="23">
        <v>1167.9100000000001</v>
      </c>
      <c r="AJ111" s="22">
        <v>4.2300000000000004</v>
      </c>
      <c r="AK111" s="23">
        <v>2335.8200000000002</v>
      </c>
      <c r="AL111" s="22">
        <v>4.2300000000000004</v>
      </c>
      <c r="AM111" s="23">
        <v>4659.95</v>
      </c>
      <c r="AN111" s="22">
        <v>3.97</v>
      </c>
      <c r="AO111" s="29"/>
      <c r="AP111" s="40">
        <v>0</v>
      </c>
      <c r="AQ111" s="41">
        <v>0</v>
      </c>
      <c r="AR111" s="40">
        <v>1017.51</v>
      </c>
      <c r="AS111" s="41">
        <v>3.2</v>
      </c>
      <c r="AT111" s="40">
        <v>1041.75</v>
      </c>
      <c r="AU111" s="41">
        <v>3.16</v>
      </c>
      <c r="AV111" s="29"/>
      <c r="AW111" s="42">
        <v>1.02</v>
      </c>
      <c r="AX111" s="42">
        <v>2.12</v>
      </c>
      <c r="AY111" s="22">
        <v>2.42</v>
      </c>
      <c r="AZ111" s="42">
        <v>0</v>
      </c>
      <c r="BA111" s="22">
        <v>0</v>
      </c>
      <c r="BB111" s="29"/>
      <c r="BC111" s="43">
        <v>86.85</v>
      </c>
      <c r="BD111" s="39">
        <v>11.56</v>
      </c>
      <c r="BE111" s="43">
        <v>78.5</v>
      </c>
      <c r="BF111" s="39">
        <v>11.58</v>
      </c>
      <c r="BG111" s="43">
        <v>52.1</v>
      </c>
      <c r="BH111" s="39">
        <v>1.96</v>
      </c>
      <c r="BI111" s="43">
        <v>9</v>
      </c>
      <c r="BJ111" s="39">
        <v>2.27</v>
      </c>
      <c r="BK111" s="29"/>
    </row>
    <row r="112" spans="1:63" x14ac:dyDescent="0.35">
      <c r="A112">
        <v>5</v>
      </c>
      <c r="B112" t="s">
        <v>252</v>
      </c>
      <c r="C112" t="s">
        <v>253</v>
      </c>
      <c r="D112" s="21">
        <v>0.11701</v>
      </c>
      <c r="E112" s="22">
        <v>3.16</v>
      </c>
      <c r="F112" s="21">
        <v>0.40347</v>
      </c>
      <c r="G112" s="22">
        <v>-2.12</v>
      </c>
      <c r="H112" s="21">
        <v>0.32305</v>
      </c>
      <c r="I112" s="22">
        <v>-2.12</v>
      </c>
      <c r="J112" s="23">
        <v>0.72652000000000005</v>
      </c>
      <c r="K112" s="22">
        <v>-2.12</v>
      </c>
      <c r="L112" s="23">
        <v>627.14</v>
      </c>
      <c r="M112" s="29"/>
      <c r="N112" s="38">
        <v>270.75</v>
      </c>
      <c r="O112" s="39">
        <v>0</v>
      </c>
      <c r="P112" s="38">
        <v>351.98</v>
      </c>
      <c r="Q112" s="39">
        <v>0</v>
      </c>
      <c r="R112" s="29"/>
      <c r="S112" s="23">
        <v>132.85</v>
      </c>
      <c r="T112" s="22">
        <v>4.0999999999999996</v>
      </c>
      <c r="U112" s="23">
        <v>185.86</v>
      </c>
      <c r="V112" s="22">
        <v>4.0999999999999996</v>
      </c>
      <c r="W112" s="23">
        <v>165.35</v>
      </c>
      <c r="X112" s="22">
        <v>3.89</v>
      </c>
      <c r="Y112" s="23">
        <v>224.35</v>
      </c>
      <c r="Z112" s="22">
        <v>3.79</v>
      </c>
      <c r="AA112" s="23">
        <v>283.35000000000002</v>
      </c>
      <c r="AB112" s="22">
        <v>3.73</v>
      </c>
      <c r="AC112" s="23">
        <v>342.35</v>
      </c>
      <c r="AD112" s="22">
        <v>3.69</v>
      </c>
      <c r="AE112" s="23">
        <v>401.35</v>
      </c>
      <c r="AF112" s="22">
        <v>3.67</v>
      </c>
      <c r="AG112" s="23">
        <v>1827</v>
      </c>
      <c r="AH112" s="22">
        <v>-2.1</v>
      </c>
      <c r="AI112" s="23">
        <v>2175</v>
      </c>
      <c r="AJ112" s="22">
        <v>-1.23</v>
      </c>
      <c r="AK112" s="23">
        <v>5220</v>
      </c>
      <c r="AL112" s="22">
        <v>1.51</v>
      </c>
      <c r="AM112" s="23">
        <v>26100</v>
      </c>
      <c r="AN112" s="22">
        <v>3.15</v>
      </c>
      <c r="AO112" s="29"/>
      <c r="AP112" s="40">
        <v>0</v>
      </c>
      <c r="AQ112" s="41">
        <v>0</v>
      </c>
      <c r="AR112" s="40">
        <v>1030.74</v>
      </c>
      <c r="AS112" s="41">
        <v>2.4300000000000002</v>
      </c>
      <c r="AT112" s="40">
        <v>1164.98</v>
      </c>
      <c r="AU112" s="41">
        <v>2.33</v>
      </c>
      <c r="AV112" s="29"/>
      <c r="AW112" s="42">
        <v>2.1</v>
      </c>
      <c r="AX112" s="42">
        <v>2.1</v>
      </c>
      <c r="AY112" s="22">
        <v>3.45</v>
      </c>
      <c r="AZ112" s="42">
        <v>89.25</v>
      </c>
      <c r="BA112" s="22">
        <v>3.3</v>
      </c>
      <c r="BB112" s="29"/>
      <c r="BC112" s="43">
        <v>86.85</v>
      </c>
      <c r="BD112" s="39">
        <v>3.55</v>
      </c>
      <c r="BE112" s="43">
        <v>78.5</v>
      </c>
      <c r="BF112" s="39">
        <v>3.56</v>
      </c>
      <c r="BG112" s="43">
        <v>52.1</v>
      </c>
      <c r="BH112" s="39">
        <v>1.94</v>
      </c>
      <c r="BI112" s="43">
        <v>22.6</v>
      </c>
      <c r="BJ112" s="39">
        <v>3.2</v>
      </c>
      <c r="BK112" s="29"/>
    </row>
    <row r="113" spans="1:63" x14ac:dyDescent="0.35">
      <c r="A113">
        <v>5</v>
      </c>
      <c r="B113" t="s">
        <v>254</v>
      </c>
      <c r="C113" t="s">
        <v>255</v>
      </c>
      <c r="D113" s="21">
        <v>9.98E-2</v>
      </c>
      <c r="E113" s="22">
        <v>3.94</v>
      </c>
      <c r="F113" s="21">
        <v>0.3155</v>
      </c>
      <c r="G113" s="22">
        <v>5.78</v>
      </c>
      <c r="H113" s="21">
        <v>0.26440000000000002</v>
      </c>
      <c r="I113" s="22">
        <v>5.78</v>
      </c>
      <c r="J113" s="23">
        <v>0.57990000000000008</v>
      </c>
      <c r="K113" s="22">
        <v>5.78</v>
      </c>
      <c r="L113" s="23">
        <v>522.91999999999996</v>
      </c>
      <c r="M113" s="29"/>
      <c r="N113" s="38">
        <v>369.78</v>
      </c>
      <c r="O113" s="39">
        <v>6.95</v>
      </c>
      <c r="P113" s="38">
        <v>388.58</v>
      </c>
      <c r="Q113" s="39">
        <v>6.59</v>
      </c>
      <c r="R113" s="29"/>
      <c r="S113" s="23">
        <v>491</v>
      </c>
      <c r="T113" s="22">
        <v>10.84</v>
      </c>
      <c r="U113" s="23">
        <v>491</v>
      </c>
      <c r="V113" s="22">
        <v>10.84</v>
      </c>
      <c r="W113" s="23">
        <v>491</v>
      </c>
      <c r="X113" s="22">
        <v>10.84</v>
      </c>
      <c r="Y113" s="23">
        <v>491</v>
      </c>
      <c r="Z113" s="22">
        <v>10.84</v>
      </c>
      <c r="AA113" s="23">
        <v>491</v>
      </c>
      <c r="AB113" s="22">
        <v>10.84</v>
      </c>
      <c r="AC113" s="23">
        <v>491</v>
      </c>
      <c r="AD113" s="22">
        <v>10.84</v>
      </c>
      <c r="AE113" s="23">
        <v>491</v>
      </c>
      <c r="AF113" s="22">
        <v>10.84</v>
      </c>
      <c r="AG113" s="23">
        <v>2062.1999999999998</v>
      </c>
      <c r="AH113" s="22">
        <v>10.97</v>
      </c>
      <c r="AI113" s="23">
        <v>2455</v>
      </c>
      <c r="AJ113" s="22">
        <v>10.99</v>
      </c>
      <c r="AK113" s="23">
        <v>4419</v>
      </c>
      <c r="AL113" s="22">
        <v>10.88</v>
      </c>
      <c r="AM113" s="23">
        <v>7734</v>
      </c>
      <c r="AN113" s="22">
        <v>10.75</v>
      </c>
      <c r="AO113" s="29"/>
      <c r="AP113" s="40">
        <v>0</v>
      </c>
      <c r="AQ113" s="41">
        <v>0</v>
      </c>
      <c r="AR113" s="40">
        <v>1383.6999999999998</v>
      </c>
      <c r="AS113" s="41">
        <v>7.11</v>
      </c>
      <c r="AT113" s="40">
        <v>1402.5</v>
      </c>
      <c r="AU113" s="41">
        <v>7.01</v>
      </c>
      <c r="AV113" s="29"/>
      <c r="AW113" s="42">
        <v>1.5</v>
      </c>
      <c r="AX113" s="42">
        <v>1.5</v>
      </c>
      <c r="AY113" s="22">
        <v>0</v>
      </c>
      <c r="AZ113" s="42">
        <v>0</v>
      </c>
      <c r="BA113" s="22">
        <v>0</v>
      </c>
      <c r="BB113" s="29"/>
      <c r="BC113" s="43">
        <v>86.85</v>
      </c>
      <c r="BD113" s="39">
        <v>3.58</v>
      </c>
      <c r="BE113" s="43">
        <v>78.5</v>
      </c>
      <c r="BF113" s="39">
        <v>3.56</v>
      </c>
      <c r="BG113" s="43">
        <v>52.1</v>
      </c>
      <c r="BH113" s="39">
        <v>1.96</v>
      </c>
      <c r="BI113" s="43">
        <v>17.100000000000001</v>
      </c>
      <c r="BJ113" s="39">
        <v>3.01</v>
      </c>
      <c r="BK113" s="29"/>
    </row>
    <row r="114" spans="1:63" x14ac:dyDescent="0.35">
      <c r="A114">
        <v>5</v>
      </c>
      <c r="B114" t="s">
        <v>256</v>
      </c>
      <c r="C114" t="s">
        <v>257</v>
      </c>
      <c r="D114" s="21">
        <v>8.14E-2</v>
      </c>
      <c r="E114" s="22">
        <v>11.8</v>
      </c>
      <c r="F114" s="21">
        <v>0.30509999999999998</v>
      </c>
      <c r="G114" s="22">
        <v>14.78</v>
      </c>
      <c r="H114" s="21">
        <v>0.30599999999999999</v>
      </c>
      <c r="I114" s="22">
        <v>16.89</v>
      </c>
      <c r="J114" s="23">
        <v>0.61109999999999998</v>
      </c>
      <c r="K114" s="22">
        <v>15.83</v>
      </c>
      <c r="L114" s="23">
        <v>400.75</v>
      </c>
      <c r="M114" s="29"/>
      <c r="N114" s="38">
        <v>370.81</v>
      </c>
      <c r="O114" s="39">
        <v>6.81</v>
      </c>
      <c r="P114" s="38">
        <v>390.54</v>
      </c>
      <c r="Q114" s="39">
        <v>6.44</v>
      </c>
      <c r="R114" s="29"/>
      <c r="S114" s="23">
        <v>278.14999999999998</v>
      </c>
      <c r="T114" s="22">
        <v>2</v>
      </c>
      <c r="U114" s="23">
        <v>278.14999999999998</v>
      </c>
      <c r="V114" s="22">
        <v>2</v>
      </c>
      <c r="W114" s="23">
        <v>278.14999999999998</v>
      </c>
      <c r="X114" s="22">
        <v>2</v>
      </c>
      <c r="Y114" s="23">
        <v>278.14999999999998</v>
      </c>
      <c r="Z114" s="22">
        <v>2</v>
      </c>
      <c r="AA114" s="23">
        <v>278.14999999999998</v>
      </c>
      <c r="AB114" s="22">
        <v>2</v>
      </c>
      <c r="AC114" s="23">
        <v>278.14999999999998</v>
      </c>
      <c r="AD114" s="22">
        <v>2</v>
      </c>
      <c r="AE114" s="23">
        <v>278.14999999999998</v>
      </c>
      <c r="AF114" s="22">
        <v>2</v>
      </c>
      <c r="AG114" s="23">
        <v>278.14999999999998</v>
      </c>
      <c r="AH114" s="22">
        <v>2</v>
      </c>
      <c r="AI114" s="23">
        <v>278.14999999999998</v>
      </c>
      <c r="AJ114" s="22">
        <v>2</v>
      </c>
      <c r="AK114" s="23">
        <v>278.14999999999998</v>
      </c>
      <c r="AL114" s="22">
        <v>2</v>
      </c>
      <c r="AM114" s="23">
        <v>278.14999999999998</v>
      </c>
      <c r="AN114" s="22">
        <v>2</v>
      </c>
      <c r="AO114" s="29"/>
      <c r="AP114" s="40">
        <v>0</v>
      </c>
      <c r="AQ114" s="41">
        <v>0</v>
      </c>
      <c r="AR114" s="40">
        <v>1049.71</v>
      </c>
      <c r="AS114" s="41">
        <v>7.3</v>
      </c>
      <c r="AT114" s="40">
        <v>1069.44</v>
      </c>
      <c r="AU114" s="41">
        <v>7.15</v>
      </c>
      <c r="AV114" s="29"/>
      <c r="AW114" s="42">
        <v>2</v>
      </c>
      <c r="AX114" s="42">
        <v>2</v>
      </c>
      <c r="AY114" s="22">
        <v>66.67</v>
      </c>
      <c r="AZ114" s="42">
        <v>40.19</v>
      </c>
      <c r="BA114" s="22">
        <v>9.99</v>
      </c>
      <c r="BB114" s="29"/>
      <c r="BC114" s="43">
        <v>86.85</v>
      </c>
      <c r="BD114" s="39">
        <v>3.58</v>
      </c>
      <c r="BE114" s="43">
        <v>78.5</v>
      </c>
      <c r="BF114" s="39">
        <v>3.56</v>
      </c>
      <c r="BG114" s="43">
        <v>52.1</v>
      </c>
      <c r="BH114" s="39">
        <v>1.96</v>
      </c>
      <c r="BI114" s="43">
        <v>12.75</v>
      </c>
      <c r="BJ114" s="39">
        <v>2</v>
      </c>
      <c r="BK114" s="29"/>
    </row>
    <row r="115" spans="1:63" x14ac:dyDescent="0.35">
      <c r="A115">
        <v>5</v>
      </c>
      <c r="B115" t="s">
        <v>258</v>
      </c>
      <c r="C115" t="s">
        <v>259</v>
      </c>
      <c r="D115" s="21">
        <v>0.14580000000000001</v>
      </c>
      <c r="E115" s="22">
        <v>3.55</v>
      </c>
      <c r="F115" s="21">
        <v>0.32140000000000002</v>
      </c>
      <c r="G115" s="22">
        <v>3.48</v>
      </c>
      <c r="H115" s="21">
        <v>0.2457</v>
      </c>
      <c r="I115" s="22">
        <v>3.47</v>
      </c>
      <c r="J115" s="23">
        <v>0.56710000000000005</v>
      </c>
      <c r="K115" s="22">
        <v>3.48</v>
      </c>
      <c r="L115" s="23">
        <v>570.48</v>
      </c>
      <c r="M115" s="29"/>
      <c r="N115" s="38">
        <v>219.98</v>
      </c>
      <c r="O115" s="39">
        <v>9.59</v>
      </c>
      <c r="P115" s="38">
        <v>262.95999999999998</v>
      </c>
      <c r="Q115" s="39">
        <v>11.2</v>
      </c>
      <c r="R115" s="29"/>
      <c r="S115" s="23">
        <v>262.23</v>
      </c>
      <c r="T115" s="22">
        <v>3.45</v>
      </c>
      <c r="U115" s="23">
        <v>262.23</v>
      </c>
      <c r="V115" s="22">
        <v>3.45</v>
      </c>
      <c r="W115" s="23">
        <v>262.23</v>
      </c>
      <c r="X115" s="22">
        <v>3.45</v>
      </c>
      <c r="Y115" s="23">
        <v>262.23</v>
      </c>
      <c r="Z115" s="22">
        <v>3.45</v>
      </c>
      <c r="AA115" s="23">
        <v>262.23</v>
      </c>
      <c r="AB115" s="22">
        <v>3.45</v>
      </c>
      <c r="AC115" s="23">
        <v>262.23</v>
      </c>
      <c r="AD115" s="22">
        <v>3.45</v>
      </c>
      <c r="AE115" s="23">
        <v>262.23</v>
      </c>
      <c r="AF115" s="22">
        <v>3.45</v>
      </c>
      <c r="AG115" s="23">
        <v>262.23</v>
      </c>
      <c r="AH115" s="22">
        <v>3.45</v>
      </c>
      <c r="AI115" s="23">
        <v>262.23</v>
      </c>
      <c r="AJ115" s="22">
        <v>3.45</v>
      </c>
      <c r="AK115" s="23">
        <v>262.23</v>
      </c>
      <c r="AL115" s="22">
        <v>3.45</v>
      </c>
      <c r="AM115" s="23">
        <v>262.23</v>
      </c>
      <c r="AN115" s="22">
        <v>3.45</v>
      </c>
      <c r="AO115" s="29"/>
      <c r="AP115" s="40">
        <v>0</v>
      </c>
      <c r="AQ115" s="41">
        <v>0</v>
      </c>
      <c r="AR115" s="40">
        <v>1052.69</v>
      </c>
      <c r="AS115" s="41">
        <v>4.7300000000000004</v>
      </c>
      <c r="AT115" s="40">
        <v>1095.67</v>
      </c>
      <c r="AU115" s="41">
        <v>5.27</v>
      </c>
      <c r="AV115" s="29"/>
      <c r="AW115" s="42">
        <v>0</v>
      </c>
      <c r="AX115" s="42">
        <v>0</v>
      </c>
      <c r="AY115" s="22">
        <v>0</v>
      </c>
      <c r="AZ115" s="42">
        <v>104.48</v>
      </c>
      <c r="BA115" s="22">
        <v>3.45</v>
      </c>
      <c r="BB115" s="29"/>
      <c r="BC115" s="43">
        <v>86.85</v>
      </c>
      <c r="BD115" s="39">
        <v>3.58</v>
      </c>
      <c r="BE115" s="43">
        <v>78.5</v>
      </c>
      <c r="BF115" s="39">
        <v>3.56</v>
      </c>
      <c r="BG115" s="43">
        <v>52.1</v>
      </c>
      <c r="BH115" s="39">
        <v>1.96</v>
      </c>
      <c r="BI115" s="43">
        <v>11.55</v>
      </c>
      <c r="BJ115" s="39">
        <v>3.59</v>
      </c>
      <c r="BK115" s="29"/>
    </row>
    <row r="116" spans="1:63" x14ac:dyDescent="0.35">
      <c r="A116">
        <v>5</v>
      </c>
      <c r="B116" t="s">
        <v>260</v>
      </c>
      <c r="C116" t="s">
        <v>261</v>
      </c>
      <c r="D116" s="21">
        <v>0.1051</v>
      </c>
      <c r="E116" s="22">
        <v>12.68</v>
      </c>
      <c r="F116" s="21">
        <v>0.26790000000000003</v>
      </c>
      <c r="G116" s="22">
        <v>16.95</v>
      </c>
      <c r="H116" s="21">
        <v>0.2087</v>
      </c>
      <c r="I116" s="22">
        <v>18.09</v>
      </c>
      <c r="J116" s="23">
        <v>0.47660000000000002</v>
      </c>
      <c r="K116" s="22">
        <v>17.45</v>
      </c>
      <c r="L116" s="23">
        <v>476.02</v>
      </c>
      <c r="M116" s="29"/>
      <c r="N116" s="38">
        <v>228.68</v>
      </c>
      <c r="O116" s="39">
        <v>5.52</v>
      </c>
      <c r="P116" s="38">
        <v>258.35000000000002</v>
      </c>
      <c r="Q116" s="39">
        <v>5.27</v>
      </c>
      <c r="R116" s="29"/>
      <c r="S116" s="23">
        <v>216.04</v>
      </c>
      <c r="T116" s="22">
        <v>-0.72</v>
      </c>
      <c r="U116" s="23">
        <v>216.04</v>
      </c>
      <c r="V116" s="22">
        <v>-0.72</v>
      </c>
      <c r="W116" s="23" t="s">
        <v>773</v>
      </c>
      <c r="X116" s="22" t="s">
        <v>773</v>
      </c>
      <c r="Y116" s="23" t="s">
        <v>773</v>
      </c>
      <c r="Z116" s="22" t="s">
        <v>773</v>
      </c>
      <c r="AA116" s="23" t="s">
        <v>773</v>
      </c>
      <c r="AB116" s="22" t="s">
        <v>773</v>
      </c>
      <c r="AC116" s="23" t="s">
        <v>773</v>
      </c>
      <c r="AD116" s="22" t="s">
        <v>773</v>
      </c>
      <c r="AE116" s="23" t="s">
        <v>773</v>
      </c>
      <c r="AF116" s="22" t="s">
        <v>773</v>
      </c>
      <c r="AG116" s="23" t="s">
        <v>773</v>
      </c>
      <c r="AH116" s="22" t="s">
        <v>773</v>
      </c>
      <c r="AI116" s="23" t="s">
        <v>773</v>
      </c>
      <c r="AJ116" s="22" t="s">
        <v>773</v>
      </c>
      <c r="AK116" s="23" t="s">
        <v>773</v>
      </c>
      <c r="AL116" s="22" t="s">
        <v>773</v>
      </c>
      <c r="AM116" s="23" t="s">
        <v>773</v>
      </c>
      <c r="AN116" s="22" t="s">
        <v>773</v>
      </c>
      <c r="AO116" s="29"/>
      <c r="AP116" s="40">
        <v>0</v>
      </c>
      <c r="AQ116" s="41">
        <v>0</v>
      </c>
      <c r="AR116" s="40">
        <v>920.74</v>
      </c>
      <c r="AS116" s="41">
        <v>7.47</v>
      </c>
      <c r="AT116" s="40">
        <v>950.41</v>
      </c>
      <c r="AU116" s="41">
        <v>7.34</v>
      </c>
      <c r="AV116" s="29"/>
      <c r="AW116" s="42">
        <v>1</v>
      </c>
      <c r="AX116" s="42">
        <v>2</v>
      </c>
      <c r="AY116" s="22">
        <v>0</v>
      </c>
      <c r="AZ116" s="42">
        <v>91.8</v>
      </c>
      <c r="BA116" s="22">
        <v>3.38</v>
      </c>
      <c r="BB116" s="29"/>
      <c r="BC116" s="43">
        <v>86.85</v>
      </c>
      <c r="BD116" s="39">
        <v>3.58</v>
      </c>
      <c r="BE116" s="43">
        <v>78.5</v>
      </c>
      <c r="BF116" s="39">
        <v>3.56</v>
      </c>
      <c r="BG116" s="43">
        <v>52.1</v>
      </c>
      <c r="BH116" s="39">
        <v>1.96</v>
      </c>
      <c r="BI116" s="43">
        <v>10.199999999999999</v>
      </c>
      <c r="BJ116" s="39">
        <v>-14.29</v>
      </c>
      <c r="BK116" s="29"/>
    </row>
    <row r="117" spans="1:63" x14ac:dyDescent="0.35">
      <c r="A117">
        <v>5</v>
      </c>
      <c r="B117" t="s">
        <v>262</v>
      </c>
      <c r="C117" t="s">
        <v>263</v>
      </c>
      <c r="D117" s="21">
        <v>9.8699999999999996E-2</v>
      </c>
      <c r="E117" s="22">
        <v>4.28</v>
      </c>
      <c r="F117" s="21">
        <v>0.27229999999999999</v>
      </c>
      <c r="G117" s="22">
        <v>4.58</v>
      </c>
      <c r="H117" s="21">
        <v>0.21540000000000001</v>
      </c>
      <c r="I117" s="22">
        <v>4.5599999999999996</v>
      </c>
      <c r="J117" s="23">
        <v>0.48770000000000002</v>
      </c>
      <c r="K117" s="22">
        <v>4.57</v>
      </c>
      <c r="L117" s="23">
        <v>352</v>
      </c>
      <c r="M117" s="29"/>
      <c r="N117" s="38">
        <v>219.11</v>
      </c>
      <c r="O117" s="39">
        <v>8.9499999999999993</v>
      </c>
      <c r="P117" s="38">
        <v>233.22</v>
      </c>
      <c r="Q117" s="39">
        <v>8.36</v>
      </c>
      <c r="R117" s="29"/>
      <c r="S117" s="23">
        <v>208.42</v>
      </c>
      <c r="T117" s="22">
        <v>7.72</v>
      </c>
      <c r="U117" s="23">
        <v>376.5</v>
      </c>
      <c r="V117" s="22">
        <v>7.72</v>
      </c>
      <c r="W117" s="23">
        <v>307</v>
      </c>
      <c r="X117" s="22">
        <v>7.72</v>
      </c>
      <c r="Y117" s="23">
        <v>614</v>
      </c>
      <c r="Z117" s="22">
        <v>7.72</v>
      </c>
      <c r="AA117" s="23">
        <v>919</v>
      </c>
      <c r="AB117" s="22">
        <v>7.49</v>
      </c>
      <c r="AC117" s="23">
        <v>1222</v>
      </c>
      <c r="AD117" s="22">
        <v>7.19</v>
      </c>
      <c r="AE117" s="23">
        <v>1525</v>
      </c>
      <c r="AF117" s="22">
        <v>7.02</v>
      </c>
      <c r="AG117" s="23">
        <v>6373</v>
      </c>
      <c r="AH117" s="22">
        <v>7.93</v>
      </c>
      <c r="AI117" s="23">
        <v>7585</v>
      </c>
      <c r="AJ117" s="22">
        <v>7.97</v>
      </c>
      <c r="AK117" s="23">
        <v>18110</v>
      </c>
      <c r="AL117" s="22">
        <v>7.89</v>
      </c>
      <c r="AM117" s="23">
        <v>59410</v>
      </c>
      <c r="AN117" s="22">
        <v>7.19</v>
      </c>
      <c r="AO117" s="29"/>
      <c r="AP117" s="40">
        <v>0</v>
      </c>
      <c r="AQ117" s="41">
        <v>0</v>
      </c>
      <c r="AR117" s="40">
        <v>779.53</v>
      </c>
      <c r="AS117" s="41">
        <v>6.47</v>
      </c>
      <c r="AT117" s="40">
        <v>961.72</v>
      </c>
      <c r="AU117" s="41">
        <v>6.59</v>
      </c>
      <c r="AV117" s="29"/>
      <c r="AW117" s="42">
        <v>1.6</v>
      </c>
      <c r="AX117" s="42">
        <v>2.15</v>
      </c>
      <c r="AY117" s="22">
        <v>0</v>
      </c>
      <c r="AZ117" s="42">
        <v>0</v>
      </c>
      <c r="BA117" s="22">
        <v>0</v>
      </c>
      <c r="BB117" s="29"/>
      <c r="BC117" s="43">
        <v>86.85</v>
      </c>
      <c r="BD117" s="39">
        <v>4.6399999999999997</v>
      </c>
      <c r="BE117" s="43">
        <v>78.5</v>
      </c>
      <c r="BF117" s="39">
        <v>4.67</v>
      </c>
      <c r="BG117" s="43">
        <v>52.1</v>
      </c>
      <c r="BH117" s="39">
        <v>1.96</v>
      </c>
      <c r="BI117" s="43">
        <v>10.5</v>
      </c>
      <c r="BJ117" s="39">
        <v>0</v>
      </c>
      <c r="BK117" s="29"/>
    </row>
    <row r="118" spans="1:63" x14ac:dyDescent="0.35">
      <c r="A118">
        <v>5</v>
      </c>
      <c r="B118" t="s">
        <v>264</v>
      </c>
      <c r="C118" t="s">
        <v>265</v>
      </c>
      <c r="D118" s="21">
        <v>8.8700000000000001E-2</v>
      </c>
      <c r="E118" s="22">
        <v>3.07</v>
      </c>
      <c r="F118" s="21">
        <v>0.3009</v>
      </c>
      <c r="G118" s="22">
        <v>6</v>
      </c>
      <c r="H118" s="21">
        <v>0.25590000000000002</v>
      </c>
      <c r="I118" s="22">
        <v>5.97</v>
      </c>
      <c r="J118" s="23">
        <v>0.55679999999999996</v>
      </c>
      <c r="K118" s="22">
        <v>5.99</v>
      </c>
      <c r="L118" s="23">
        <v>416.06</v>
      </c>
      <c r="M118" s="29"/>
      <c r="N118" s="38">
        <v>375.45</v>
      </c>
      <c r="O118" s="39">
        <v>6.72</v>
      </c>
      <c r="P118" s="38">
        <v>400.22</v>
      </c>
      <c r="Q118" s="39">
        <v>6.28</v>
      </c>
      <c r="R118" s="29"/>
      <c r="S118" s="23">
        <v>372.76</v>
      </c>
      <c r="T118" s="22">
        <v>6.7</v>
      </c>
      <c r="U118" s="23">
        <v>372.76</v>
      </c>
      <c r="V118" s="22">
        <v>6.7</v>
      </c>
      <c r="W118" s="23" t="s">
        <v>773</v>
      </c>
      <c r="X118" s="22" t="s">
        <v>773</v>
      </c>
      <c r="Y118" s="23" t="s">
        <v>773</v>
      </c>
      <c r="Z118" s="22" t="s">
        <v>773</v>
      </c>
      <c r="AA118" s="23" t="s">
        <v>773</v>
      </c>
      <c r="AB118" s="22" t="s">
        <v>773</v>
      </c>
      <c r="AC118" s="23" t="s">
        <v>773</v>
      </c>
      <c r="AD118" s="22" t="s">
        <v>773</v>
      </c>
      <c r="AE118" s="23" t="s">
        <v>773</v>
      </c>
      <c r="AF118" s="22" t="s">
        <v>773</v>
      </c>
      <c r="AG118" s="23" t="s">
        <v>773</v>
      </c>
      <c r="AH118" s="22" t="s">
        <v>773</v>
      </c>
      <c r="AI118" s="23" t="s">
        <v>773</v>
      </c>
      <c r="AJ118" s="22" t="s">
        <v>773</v>
      </c>
      <c r="AK118" s="23" t="s">
        <v>773</v>
      </c>
      <c r="AL118" s="22" t="s">
        <v>773</v>
      </c>
      <c r="AM118" s="23" t="s">
        <v>773</v>
      </c>
      <c r="AN118" s="22" t="s">
        <v>773</v>
      </c>
      <c r="AO118" s="29"/>
      <c r="AP118" s="40">
        <v>0</v>
      </c>
      <c r="AQ118" s="41">
        <v>0</v>
      </c>
      <c r="AR118" s="40">
        <v>1164.27</v>
      </c>
      <c r="AS118" s="41">
        <v>5.38</v>
      </c>
      <c r="AT118" s="40">
        <v>1189.04</v>
      </c>
      <c r="AU118" s="41">
        <v>5.26</v>
      </c>
      <c r="AV118" s="29"/>
      <c r="AW118" s="42">
        <v>0.94</v>
      </c>
      <c r="AX118" s="42">
        <v>2.64</v>
      </c>
      <c r="AY118" s="22">
        <v>2.72</v>
      </c>
      <c r="AZ118" s="42">
        <v>58.58</v>
      </c>
      <c r="BA118" s="22">
        <v>2.7</v>
      </c>
      <c r="BB118" s="29"/>
      <c r="BC118" s="43">
        <v>85</v>
      </c>
      <c r="BD118" s="39">
        <v>3.66</v>
      </c>
      <c r="BE118" s="43">
        <v>75</v>
      </c>
      <c r="BF118" s="39">
        <v>2.74</v>
      </c>
      <c r="BG118" s="43">
        <v>51</v>
      </c>
      <c r="BH118" s="39">
        <v>2</v>
      </c>
      <c r="BI118" s="43">
        <v>9</v>
      </c>
      <c r="BJ118" s="39">
        <v>0</v>
      </c>
      <c r="BK118" s="29"/>
    </row>
    <row r="119" spans="1:63" x14ac:dyDescent="0.35">
      <c r="A119">
        <v>5</v>
      </c>
      <c r="B119" t="s">
        <v>266</v>
      </c>
      <c r="C119" t="s">
        <v>267</v>
      </c>
      <c r="D119" s="21">
        <v>0.1333</v>
      </c>
      <c r="E119" s="22">
        <v>3.31</v>
      </c>
      <c r="F119" s="21">
        <v>0.30669999999999997</v>
      </c>
      <c r="G119" s="22">
        <v>2.08</v>
      </c>
      <c r="H119" s="21">
        <v>0.26150000000000001</v>
      </c>
      <c r="I119" s="22">
        <v>-0.72</v>
      </c>
      <c r="J119" s="23">
        <v>0.56820000000000004</v>
      </c>
      <c r="K119" s="22">
        <v>0.77</v>
      </c>
      <c r="L119" s="23">
        <v>527.12</v>
      </c>
      <c r="M119" s="29"/>
      <c r="N119" s="38">
        <v>205.64</v>
      </c>
      <c r="O119" s="39">
        <v>9.27</v>
      </c>
      <c r="P119" s="38">
        <v>237.78</v>
      </c>
      <c r="Q119" s="39">
        <v>9.99</v>
      </c>
      <c r="R119" s="29"/>
      <c r="S119" s="23">
        <v>171</v>
      </c>
      <c r="T119" s="22">
        <v>1.18</v>
      </c>
      <c r="U119" s="23">
        <v>245</v>
      </c>
      <c r="V119" s="22">
        <v>0.82</v>
      </c>
      <c r="W119" s="23">
        <v>219</v>
      </c>
      <c r="X119" s="22">
        <v>0.92</v>
      </c>
      <c r="Y119" s="23">
        <v>219</v>
      </c>
      <c r="Z119" s="22">
        <v>0.92</v>
      </c>
      <c r="AA119" s="23">
        <v>219</v>
      </c>
      <c r="AB119" s="22">
        <v>0.92</v>
      </c>
      <c r="AC119" s="23">
        <v>219</v>
      </c>
      <c r="AD119" s="22">
        <v>0.92</v>
      </c>
      <c r="AE119" s="23">
        <v>219</v>
      </c>
      <c r="AF119" s="22">
        <v>0.92</v>
      </c>
      <c r="AG119" s="23">
        <v>1095</v>
      </c>
      <c r="AH119" s="22">
        <v>0.92</v>
      </c>
      <c r="AI119" s="23">
        <v>1095</v>
      </c>
      <c r="AJ119" s="22">
        <v>0.92</v>
      </c>
      <c r="AK119" s="23">
        <v>2628</v>
      </c>
      <c r="AL119" s="22">
        <v>0.92</v>
      </c>
      <c r="AM119" s="23">
        <v>13140</v>
      </c>
      <c r="AN119" s="22">
        <v>0.92</v>
      </c>
      <c r="AO119" s="29"/>
      <c r="AP119" s="40">
        <v>0</v>
      </c>
      <c r="AQ119" s="41">
        <v>0</v>
      </c>
      <c r="AR119" s="40">
        <v>903.76</v>
      </c>
      <c r="AS119" s="41">
        <v>4.1900000000000004</v>
      </c>
      <c r="AT119" s="40">
        <v>1009.9</v>
      </c>
      <c r="AU119" s="41">
        <v>4.18</v>
      </c>
      <c r="AV119" s="29"/>
      <c r="AW119" s="42">
        <v>1.05</v>
      </c>
      <c r="AX119" s="42">
        <v>1.05</v>
      </c>
      <c r="AY119" s="22">
        <v>0</v>
      </c>
      <c r="AZ119" s="42">
        <v>0</v>
      </c>
      <c r="BA119" s="22">
        <v>0</v>
      </c>
      <c r="BB119" s="29"/>
      <c r="BC119" s="43">
        <v>86.85</v>
      </c>
      <c r="BD119" s="39">
        <v>3.58</v>
      </c>
      <c r="BE119" s="43">
        <v>78.5</v>
      </c>
      <c r="BF119" s="39">
        <v>3.56</v>
      </c>
      <c r="BG119" s="43">
        <v>52.1</v>
      </c>
      <c r="BH119" s="39">
        <v>1.96</v>
      </c>
      <c r="BI119" s="43">
        <v>5.2</v>
      </c>
      <c r="BJ119" s="39">
        <v>0.97</v>
      </c>
      <c r="BK119" s="29"/>
    </row>
    <row r="120" spans="1:63" x14ac:dyDescent="0.35">
      <c r="A120">
        <v>5</v>
      </c>
      <c r="B120" t="s">
        <v>268</v>
      </c>
      <c r="C120" t="s">
        <v>269</v>
      </c>
      <c r="D120" s="21">
        <v>0.108</v>
      </c>
      <c r="E120" s="22">
        <v>3.72</v>
      </c>
      <c r="F120" s="21">
        <v>0.40350000000000003</v>
      </c>
      <c r="G120" s="22">
        <v>1.22</v>
      </c>
      <c r="H120" s="21">
        <v>0.27479999999999999</v>
      </c>
      <c r="I120" s="22">
        <v>-3.01</v>
      </c>
      <c r="J120" s="23">
        <v>0.67830000000000001</v>
      </c>
      <c r="K120" s="22">
        <v>-0.54</v>
      </c>
      <c r="L120" s="23">
        <v>445.21</v>
      </c>
      <c r="M120" s="29"/>
      <c r="N120" s="38">
        <v>269.14</v>
      </c>
      <c r="O120" s="39">
        <v>2.4300000000000002</v>
      </c>
      <c r="P120" s="38">
        <v>309.27999999999997</v>
      </c>
      <c r="Q120" s="39">
        <v>1.45</v>
      </c>
      <c r="R120" s="29"/>
      <c r="S120" s="23">
        <v>154.13</v>
      </c>
      <c r="T120" s="22">
        <v>2.8</v>
      </c>
      <c r="U120" s="23">
        <v>154.13</v>
      </c>
      <c r="V120" s="22">
        <v>2.8</v>
      </c>
      <c r="W120" s="23">
        <v>154.13</v>
      </c>
      <c r="X120" s="22">
        <v>2.8</v>
      </c>
      <c r="Y120" s="23">
        <v>154.13</v>
      </c>
      <c r="Z120" s="22">
        <v>2.8</v>
      </c>
      <c r="AA120" s="23">
        <v>154.13</v>
      </c>
      <c r="AB120" s="22">
        <v>2.8</v>
      </c>
      <c r="AC120" s="23">
        <v>154.13</v>
      </c>
      <c r="AD120" s="22">
        <v>2.8</v>
      </c>
      <c r="AE120" s="23">
        <v>154.13</v>
      </c>
      <c r="AF120" s="22">
        <v>2.8</v>
      </c>
      <c r="AG120" s="23">
        <v>154.13</v>
      </c>
      <c r="AH120" s="22">
        <v>2.8</v>
      </c>
      <c r="AI120" s="23">
        <v>154.13</v>
      </c>
      <c r="AJ120" s="22">
        <v>2.8</v>
      </c>
      <c r="AK120" s="23">
        <v>154.13</v>
      </c>
      <c r="AL120" s="22">
        <v>2.8</v>
      </c>
      <c r="AM120" s="23">
        <v>154.13</v>
      </c>
      <c r="AN120" s="22">
        <v>2.8</v>
      </c>
      <c r="AO120" s="29"/>
      <c r="AP120" s="40">
        <v>0</v>
      </c>
      <c r="AQ120" s="41">
        <v>0</v>
      </c>
      <c r="AR120" s="40">
        <v>868.4799999999999</v>
      </c>
      <c r="AS120" s="41">
        <v>3.15</v>
      </c>
      <c r="AT120" s="40">
        <v>908.62</v>
      </c>
      <c r="AU120" s="41">
        <v>2.78</v>
      </c>
      <c r="AV120" s="29"/>
      <c r="AW120" s="42">
        <v>1.69</v>
      </c>
      <c r="AX120" s="42">
        <v>2.65</v>
      </c>
      <c r="AY120" s="22">
        <v>2.71</v>
      </c>
      <c r="AZ120" s="42">
        <v>0</v>
      </c>
      <c r="BA120" s="22">
        <v>0</v>
      </c>
      <c r="BB120" s="29"/>
      <c r="BC120" s="43">
        <v>86.85</v>
      </c>
      <c r="BD120" s="39">
        <v>3.58</v>
      </c>
      <c r="BE120" s="43">
        <v>78.5</v>
      </c>
      <c r="BF120" s="39">
        <v>3.56</v>
      </c>
      <c r="BG120" s="43">
        <v>52.1</v>
      </c>
      <c r="BH120" s="39">
        <v>1.96</v>
      </c>
      <c r="BI120" s="43">
        <v>14.75</v>
      </c>
      <c r="BJ120" s="39">
        <v>2.79</v>
      </c>
      <c r="BK120" s="29"/>
    </row>
    <row r="121" spans="1:63" x14ac:dyDescent="0.35">
      <c r="A121">
        <v>6</v>
      </c>
      <c r="B121" t="s">
        <v>270</v>
      </c>
      <c r="C121" t="s">
        <v>271</v>
      </c>
      <c r="D121" s="21">
        <v>0.1033</v>
      </c>
      <c r="E121" s="22">
        <v>5.48</v>
      </c>
      <c r="F121" s="21">
        <v>0.39829999999999999</v>
      </c>
      <c r="G121" s="22">
        <v>3.78</v>
      </c>
      <c r="H121" s="21">
        <v>0.32529999999999998</v>
      </c>
      <c r="I121" s="22">
        <v>3.79</v>
      </c>
      <c r="J121" s="23">
        <v>0.72360000000000002</v>
      </c>
      <c r="K121" s="22">
        <v>3.78</v>
      </c>
      <c r="L121" s="23">
        <v>553.42999999999995</v>
      </c>
      <c r="M121" s="29"/>
      <c r="N121" s="38">
        <v>285.60000000000002</v>
      </c>
      <c r="O121" s="39">
        <v>-1.49</v>
      </c>
      <c r="P121" s="38">
        <v>400.8</v>
      </c>
      <c r="Q121" s="39">
        <v>-0.39</v>
      </c>
      <c r="R121" s="29"/>
      <c r="S121" s="23">
        <v>186.44</v>
      </c>
      <c r="T121" s="22">
        <v>1.91</v>
      </c>
      <c r="U121" s="23">
        <v>186.44</v>
      </c>
      <c r="V121" s="22">
        <v>1.91</v>
      </c>
      <c r="W121" s="23" t="s">
        <v>773</v>
      </c>
      <c r="X121" s="22" t="s">
        <v>773</v>
      </c>
      <c r="Y121" s="23" t="s">
        <v>773</v>
      </c>
      <c r="Z121" s="22" t="s">
        <v>773</v>
      </c>
      <c r="AA121" s="23" t="s">
        <v>773</v>
      </c>
      <c r="AB121" s="22" t="s">
        <v>773</v>
      </c>
      <c r="AC121" s="23" t="s">
        <v>773</v>
      </c>
      <c r="AD121" s="22" t="s">
        <v>773</v>
      </c>
      <c r="AE121" s="23" t="s">
        <v>773</v>
      </c>
      <c r="AF121" s="22" t="s">
        <v>773</v>
      </c>
      <c r="AG121" s="23" t="s">
        <v>773</v>
      </c>
      <c r="AH121" s="22" t="s">
        <v>773</v>
      </c>
      <c r="AI121" s="23" t="s">
        <v>773</v>
      </c>
      <c r="AJ121" s="22" t="s">
        <v>773</v>
      </c>
      <c r="AK121" s="23" t="s">
        <v>773</v>
      </c>
      <c r="AL121" s="22" t="s">
        <v>773</v>
      </c>
      <c r="AM121" s="23" t="s">
        <v>773</v>
      </c>
      <c r="AN121" s="22" t="s">
        <v>773</v>
      </c>
      <c r="AO121" s="29"/>
      <c r="AP121" s="40">
        <v>0</v>
      </c>
      <c r="AQ121" s="41">
        <v>0</v>
      </c>
      <c r="AR121" s="40">
        <v>1025.47</v>
      </c>
      <c r="AS121" s="41">
        <v>2.8</v>
      </c>
      <c r="AT121" s="40">
        <v>1140.67</v>
      </c>
      <c r="AU121" s="41">
        <v>2.77</v>
      </c>
      <c r="AV121" s="29"/>
      <c r="AW121" s="42">
        <v>4.5999999999999996</v>
      </c>
      <c r="AX121" s="42">
        <v>4.5999999999999996</v>
      </c>
      <c r="AY121" s="22">
        <v>78.989999999999995</v>
      </c>
      <c r="AZ121" s="42">
        <v>103.7</v>
      </c>
      <c r="BA121" s="22">
        <v>3.49</v>
      </c>
      <c r="BB121" s="29"/>
      <c r="BC121" s="43">
        <v>86.85</v>
      </c>
      <c r="BD121" s="39">
        <v>3.55</v>
      </c>
      <c r="BE121" s="43">
        <v>78.5</v>
      </c>
      <c r="BF121" s="39">
        <v>3.56</v>
      </c>
      <c r="BG121" s="43">
        <v>52.1</v>
      </c>
      <c r="BH121" s="39">
        <v>1.94</v>
      </c>
      <c r="BI121" s="43">
        <v>17.100000000000001</v>
      </c>
      <c r="BJ121" s="39">
        <v>3.01</v>
      </c>
      <c r="BK121" s="29"/>
    </row>
    <row r="122" spans="1:63" x14ac:dyDescent="0.35">
      <c r="A122">
        <v>6</v>
      </c>
      <c r="B122" t="s">
        <v>272</v>
      </c>
      <c r="C122" t="s">
        <v>273</v>
      </c>
      <c r="D122" s="21">
        <v>8.6099999999999996E-2</v>
      </c>
      <c r="E122" s="22">
        <v>4.0599999999999996</v>
      </c>
      <c r="F122" s="21">
        <v>0.2893</v>
      </c>
      <c r="G122" s="22">
        <v>0.94</v>
      </c>
      <c r="H122" s="21">
        <v>0.2402</v>
      </c>
      <c r="I122" s="22">
        <v>3.23</v>
      </c>
      <c r="J122" s="23">
        <v>0.52949999999999997</v>
      </c>
      <c r="K122" s="22">
        <v>1.97</v>
      </c>
      <c r="L122" s="23">
        <v>540.88</v>
      </c>
      <c r="M122" s="29"/>
      <c r="N122" s="38">
        <v>348.5</v>
      </c>
      <c r="O122" s="39">
        <v>6.33</v>
      </c>
      <c r="P122" s="38">
        <v>540.5</v>
      </c>
      <c r="Q122" s="39">
        <v>11.26</v>
      </c>
      <c r="R122" s="29"/>
      <c r="S122" s="23">
        <v>286.10000000000002</v>
      </c>
      <c r="T122" s="22">
        <v>6.2</v>
      </c>
      <c r="U122" s="23">
        <v>286.10000000000002</v>
      </c>
      <c r="V122" s="22">
        <v>6.2</v>
      </c>
      <c r="W122" s="23">
        <v>286.10000000000002</v>
      </c>
      <c r="X122" s="22">
        <v>6.2</v>
      </c>
      <c r="Y122" s="23">
        <v>286.10000000000002</v>
      </c>
      <c r="Z122" s="22">
        <v>6.2</v>
      </c>
      <c r="AA122" s="23">
        <v>286.10000000000002</v>
      </c>
      <c r="AB122" s="22">
        <v>6.2</v>
      </c>
      <c r="AC122" s="23">
        <v>286.10000000000002</v>
      </c>
      <c r="AD122" s="22">
        <v>6.2</v>
      </c>
      <c r="AE122" s="23">
        <v>404.15</v>
      </c>
      <c r="AF122" s="22">
        <v>6.19</v>
      </c>
      <c r="AG122" s="23">
        <v>1058.75</v>
      </c>
      <c r="AH122" s="22">
        <v>6.19</v>
      </c>
      <c r="AI122" s="23">
        <v>1058.75</v>
      </c>
      <c r="AJ122" s="22">
        <v>6.19</v>
      </c>
      <c r="AK122" s="23">
        <v>4240.9399999999996</v>
      </c>
      <c r="AL122" s="22">
        <v>6.19</v>
      </c>
      <c r="AM122" s="23">
        <v>28410.34</v>
      </c>
      <c r="AN122" s="22">
        <v>6.19</v>
      </c>
      <c r="AO122" s="29"/>
      <c r="AP122" s="40">
        <v>0</v>
      </c>
      <c r="AQ122" s="41">
        <v>0</v>
      </c>
      <c r="AR122" s="40">
        <v>1175.48</v>
      </c>
      <c r="AS122" s="41">
        <v>5.24</v>
      </c>
      <c r="AT122" s="40">
        <v>1367.48</v>
      </c>
      <c r="AU122" s="41">
        <v>7.25</v>
      </c>
      <c r="AV122" s="29"/>
      <c r="AW122" s="42">
        <v>0.67</v>
      </c>
      <c r="AX122" s="42">
        <v>2.5299999999999998</v>
      </c>
      <c r="AY122" s="22">
        <v>3.27</v>
      </c>
      <c r="AZ122" s="42">
        <v>70.099999999999994</v>
      </c>
      <c r="BA122" s="22">
        <v>3.09</v>
      </c>
      <c r="BB122" s="29"/>
      <c r="BC122" s="43">
        <v>86.85</v>
      </c>
      <c r="BD122" s="39">
        <v>3.58</v>
      </c>
      <c r="BE122" s="43">
        <v>78.5</v>
      </c>
      <c r="BF122" s="39">
        <v>3.56</v>
      </c>
      <c r="BG122" s="43">
        <v>50.1</v>
      </c>
      <c r="BH122" s="39">
        <v>-1.96</v>
      </c>
      <c r="BI122" s="43">
        <v>17.100000000000001</v>
      </c>
      <c r="BJ122" s="39">
        <v>3.64</v>
      </c>
      <c r="BK122" s="29"/>
    </row>
    <row r="123" spans="1:63" x14ac:dyDescent="0.35">
      <c r="A123">
        <v>6</v>
      </c>
      <c r="B123" t="s">
        <v>274</v>
      </c>
      <c r="C123" t="s">
        <v>275</v>
      </c>
      <c r="D123" s="21">
        <v>0.1283</v>
      </c>
      <c r="E123" s="22">
        <v>4.84</v>
      </c>
      <c r="F123" s="21">
        <v>0.39539999999999997</v>
      </c>
      <c r="G123" s="22">
        <v>2.75</v>
      </c>
      <c r="H123" s="21">
        <v>0.31609999999999999</v>
      </c>
      <c r="I123" s="22">
        <v>2.72</v>
      </c>
      <c r="J123" s="23">
        <v>0.71150000000000002</v>
      </c>
      <c r="K123" s="22">
        <v>2.74</v>
      </c>
      <c r="L123" s="23">
        <v>782.61</v>
      </c>
      <c r="M123" s="29"/>
      <c r="N123" s="38">
        <v>260</v>
      </c>
      <c r="O123" s="39">
        <v>25</v>
      </c>
      <c r="P123" s="38">
        <v>463</v>
      </c>
      <c r="Q123" s="39">
        <v>24.13</v>
      </c>
      <c r="R123" s="29"/>
      <c r="S123" s="23">
        <v>278.38</v>
      </c>
      <c r="T123" s="22">
        <v>9.84</v>
      </c>
      <c r="U123" s="23">
        <v>278.38</v>
      </c>
      <c r="V123" s="22">
        <v>9.84</v>
      </c>
      <c r="W123" s="23" t="s">
        <v>773</v>
      </c>
      <c r="X123" s="22" t="s">
        <v>773</v>
      </c>
      <c r="Y123" s="23" t="s">
        <v>773</v>
      </c>
      <c r="Z123" s="22" t="s">
        <v>773</v>
      </c>
      <c r="AA123" s="23" t="s">
        <v>773</v>
      </c>
      <c r="AB123" s="22" t="s">
        <v>773</v>
      </c>
      <c r="AC123" s="23" t="s">
        <v>773</v>
      </c>
      <c r="AD123" s="22" t="s">
        <v>773</v>
      </c>
      <c r="AE123" s="23" t="s">
        <v>773</v>
      </c>
      <c r="AF123" s="22" t="s">
        <v>773</v>
      </c>
      <c r="AG123" s="23" t="s">
        <v>773</v>
      </c>
      <c r="AH123" s="22" t="s">
        <v>773</v>
      </c>
      <c r="AI123" s="23" t="s">
        <v>773</v>
      </c>
      <c r="AJ123" s="22" t="s">
        <v>773</v>
      </c>
      <c r="AK123" s="23" t="s">
        <v>773</v>
      </c>
      <c r="AL123" s="22" t="s">
        <v>773</v>
      </c>
      <c r="AM123" s="23" t="s">
        <v>773</v>
      </c>
      <c r="AN123" s="22" t="s">
        <v>773</v>
      </c>
      <c r="AO123" s="29"/>
      <c r="AP123" s="40">
        <v>0</v>
      </c>
      <c r="AQ123" s="41">
        <v>0</v>
      </c>
      <c r="AR123" s="40">
        <v>1320.9900000000002</v>
      </c>
      <c r="AS123" s="41">
        <v>9.36</v>
      </c>
      <c r="AT123" s="40">
        <v>1523.9900000000002</v>
      </c>
      <c r="AU123" s="41">
        <v>11</v>
      </c>
      <c r="AV123" s="29"/>
      <c r="AW123" s="42">
        <v>1.1499999999999999</v>
      </c>
      <c r="AX123" s="42">
        <v>3.63</v>
      </c>
      <c r="AY123" s="22">
        <v>4.3099999999999996</v>
      </c>
      <c r="AZ123" s="42">
        <v>0</v>
      </c>
      <c r="BA123" s="22">
        <v>0</v>
      </c>
      <c r="BB123" s="29"/>
      <c r="BC123" s="43">
        <v>86.85</v>
      </c>
      <c r="BD123" s="39">
        <v>3.55</v>
      </c>
      <c r="BE123" s="43">
        <v>78.5</v>
      </c>
      <c r="BF123" s="39">
        <v>3.56</v>
      </c>
      <c r="BG123" s="43">
        <v>51.1</v>
      </c>
      <c r="BH123" s="39">
        <v>6.13</v>
      </c>
      <c r="BI123" s="43">
        <v>16.25</v>
      </c>
      <c r="BJ123" s="39">
        <v>4.17</v>
      </c>
      <c r="BK123" s="29"/>
    </row>
    <row r="124" spans="1:63" x14ac:dyDescent="0.35">
      <c r="A124">
        <v>6</v>
      </c>
      <c r="B124" t="s">
        <v>276</v>
      </c>
      <c r="C124" t="s">
        <v>277</v>
      </c>
      <c r="D124" s="21">
        <v>8.09E-2</v>
      </c>
      <c r="E124" s="22">
        <v>11.1</v>
      </c>
      <c r="F124" s="21">
        <v>0.2273</v>
      </c>
      <c r="G124" s="22">
        <v>13.41</v>
      </c>
      <c r="H124" s="21">
        <v>0.18179999999999999</v>
      </c>
      <c r="I124" s="22">
        <v>13.39</v>
      </c>
      <c r="J124" s="23">
        <v>0.40910000000000002</v>
      </c>
      <c r="K124" s="22">
        <v>13.4</v>
      </c>
      <c r="L124" s="23">
        <v>411.81</v>
      </c>
      <c r="M124" s="29"/>
      <c r="N124" s="38">
        <v>320</v>
      </c>
      <c r="O124" s="39">
        <v>6.31</v>
      </c>
      <c r="P124" s="38">
        <v>353</v>
      </c>
      <c r="Q124" s="39">
        <v>6.33</v>
      </c>
      <c r="R124" s="29"/>
      <c r="S124" s="23">
        <v>184.5</v>
      </c>
      <c r="T124" s="22">
        <v>1.37</v>
      </c>
      <c r="U124" s="23">
        <v>184.5</v>
      </c>
      <c r="V124" s="22">
        <v>1.37</v>
      </c>
      <c r="W124" s="23">
        <v>184.5</v>
      </c>
      <c r="X124" s="22">
        <v>1.37</v>
      </c>
      <c r="Y124" s="23">
        <v>184.5</v>
      </c>
      <c r="Z124" s="22">
        <v>1.37</v>
      </c>
      <c r="AA124" s="23">
        <v>184.5</v>
      </c>
      <c r="AB124" s="22">
        <v>1.37</v>
      </c>
      <c r="AC124" s="23">
        <v>184.5</v>
      </c>
      <c r="AD124" s="22">
        <v>1.37</v>
      </c>
      <c r="AE124" s="23">
        <v>184.5</v>
      </c>
      <c r="AF124" s="22">
        <v>1.37</v>
      </c>
      <c r="AG124" s="23">
        <v>922.5</v>
      </c>
      <c r="AH124" s="22">
        <v>0.71</v>
      </c>
      <c r="AI124" s="23">
        <v>922.5</v>
      </c>
      <c r="AJ124" s="22">
        <v>0.71</v>
      </c>
      <c r="AK124" s="23">
        <v>2214</v>
      </c>
      <c r="AL124" s="22">
        <v>1.37</v>
      </c>
      <c r="AM124" s="23">
        <v>11070</v>
      </c>
      <c r="AN124" s="22">
        <v>1.37</v>
      </c>
      <c r="AO124" s="29"/>
      <c r="AP124" s="40">
        <v>0</v>
      </c>
      <c r="AQ124" s="41">
        <v>0</v>
      </c>
      <c r="AR124" s="40">
        <v>916.31</v>
      </c>
      <c r="AS124" s="41">
        <v>7.34</v>
      </c>
      <c r="AT124" s="40">
        <v>949.31</v>
      </c>
      <c r="AU124" s="41">
        <v>7.31</v>
      </c>
      <c r="AV124" s="29"/>
      <c r="AW124" s="42">
        <v>0</v>
      </c>
      <c r="AX124" s="42">
        <v>0</v>
      </c>
      <c r="AY124" s="22">
        <v>0</v>
      </c>
      <c r="AZ124" s="42">
        <v>0</v>
      </c>
      <c r="BA124" s="22">
        <v>0</v>
      </c>
      <c r="BB124" s="29"/>
      <c r="BC124" s="43">
        <v>86.85</v>
      </c>
      <c r="BD124" s="39">
        <v>3.58</v>
      </c>
      <c r="BE124" s="43">
        <v>78.5</v>
      </c>
      <c r="BF124" s="39">
        <v>3.56</v>
      </c>
      <c r="BG124" s="43">
        <v>52.1</v>
      </c>
      <c r="BH124" s="39">
        <v>1.96</v>
      </c>
      <c r="BI124" s="43">
        <v>17.899999999999999</v>
      </c>
      <c r="BJ124" s="39">
        <v>6.55</v>
      </c>
      <c r="BK124" s="29"/>
    </row>
    <row r="125" spans="1:63" x14ac:dyDescent="0.35">
      <c r="A125">
        <v>6</v>
      </c>
      <c r="B125" t="s">
        <v>278</v>
      </c>
      <c r="C125" t="s">
        <v>279</v>
      </c>
      <c r="D125" s="21">
        <v>8.6999999999999994E-2</v>
      </c>
      <c r="E125" s="22">
        <v>3.11</v>
      </c>
      <c r="F125" s="21">
        <v>0.30009999999999998</v>
      </c>
      <c r="G125" s="22">
        <v>-4.34</v>
      </c>
      <c r="H125" s="21">
        <v>0.24010000000000001</v>
      </c>
      <c r="I125" s="22">
        <v>-4.3</v>
      </c>
      <c r="J125" s="23">
        <v>0.54020000000000001</v>
      </c>
      <c r="K125" s="22">
        <v>-4.32</v>
      </c>
      <c r="L125" s="23">
        <v>661.48</v>
      </c>
      <c r="M125" s="29"/>
      <c r="N125" s="38">
        <v>208.2</v>
      </c>
      <c r="O125" s="39">
        <v>8.44</v>
      </c>
      <c r="P125" s="38">
        <v>402.6</v>
      </c>
      <c r="Q125" s="39">
        <v>8.23</v>
      </c>
      <c r="R125" s="29"/>
      <c r="S125" s="23">
        <v>226.35</v>
      </c>
      <c r="T125" s="22">
        <v>1.3</v>
      </c>
      <c r="U125" s="23">
        <v>226.35</v>
      </c>
      <c r="V125" s="22">
        <v>1.3</v>
      </c>
      <c r="W125" s="23">
        <v>226.35</v>
      </c>
      <c r="X125" s="22">
        <v>1.3</v>
      </c>
      <c r="Y125" s="23">
        <v>315.89999999999998</v>
      </c>
      <c r="Z125" s="22">
        <v>1.3</v>
      </c>
      <c r="AA125" s="23">
        <v>315.89999999999998</v>
      </c>
      <c r="AB125" s="22">
        <v>1.3</v>
      </c>
      <c r="AC125" s="23">
        <v>402.75</v>
      </c>
      <c r="AD125" s="22">
        <v>1.3</v>
      </c>
      <c r="AE125" s="23">
        <v>402.75</v>
      </c>
      <c r="AF125" s="22">
        <v>1.3</v>
      </c>
      <c r="AG125" s="23">
        <v>2013.75</v>
      </c>
      <c r="AH125" s="22">
        <v>1.3</v>
      </c>
      <c r="AI125" s="23">
        <v>2013.75</v>
      </c>
      <c r="AJ125" s="22">
        <v>1.3</v>
      </c>
      <c r="AK125" s="23">
        <v>4833</v>
      </c>
      <c r="AL125" s="22">
        <v>1.3</v>
      </c>
      <c r="AM125" s="23">
        <v>24165</v>
      </c>
      <c r="AN125" s="22">
        <v>1.3</v>
      </c>
      <c r="AO125" s="29"/>
      <c r="AP125" s="40">
        <v>0</v>
      </c>
      <c r="AQ125" s="41">
        <v>0</v>
      </c>
      <c r="AR125" s="40">
        <v>1096.03</v>
      </c>
      <c r="AS125" s="41">
        <v>3.7</v>
      </c>
      <c r="AT125" s="40">
        <v>1290.4299999999998</v>
      </c>
      <c r="AU125" s="41">
        <v>4.32</v>
      </c>
      <c r="AV125" s="29"/>
      <c r="AW125" s="42">
        <v>1.1100000000000001</v>
      </c>
      <c r="AX125" s="42">
        <v>2.4900000000000002</v>
      </c>
      <c r="AY125" s="22">
        <v>2.0499999999999998</v>
      </c>
      <c r="AZ125" s="42">
        <v>113.4</v>
      </c>
      <c r="BA125" s="22">
        <v>2.16</v>
      </c>
      <c r="BB125" s="29"/>
      <c r="BC125" s="43">
        <v>86.85</v>
      </c>
      <c r="BD125" s="39">
        <v>3.55</v>
      </c>
      <c r="BE125" s="43">
        <v>78.5</v>
      </c>
      <c r="BF125" s="39">
        <v>3.56</v>
      </c>
      <c r="BG125" s="43">
        <v>52.1</v>
      </c>
      <c r="BH125" s="39">
        <v>1.94</v>
      </c>
      <c r="BI125" s="43">
        <v>11.9</v>
      </c>
      <c r="BJ125" s="39">
        <v>1.71</v>
      </c>
      <c r="BK125" s="29"/>
    </row>
    <row r="126" spans="1:63" x14ac:dyDescent="0.35">
      <c r="A126">
        <v>6</v>
      </c>
      <c r="B126" t="s">
        <v>280</v>
      </c>
      <c r="C126" t="s">
        <v>281</v>
      </c>
      <c r="D126" s="21">
        <v>7.2599999999999998E-2</v>
      </c>
      <c r="E126" s="22">
        <v>23.49</v>
      </c>
      <c r="F126" s="21">
        <v>0.28349999999999997</v>
      </c>
      <c r="G126" s="22">
        <v>23.56</v>
      </c>
      <c r="H126" s="21">
        <v>0.20630000000000001</v>
      </c>
      <c r="I126" s="22">
        <v>3.92</v>
      </c>
      <c r="J126" s="23">
        <v>0.48980000000000001</v>
      </c>
      <c r="K126" s="22">
        <v>14.45</v>
      </c>
      <c r="L126" s="23">
        <v>455.49</v>
      </c>
      <c r="M126" s="29"/>
      <c r="N126" s="38">
        <v>288</v>
      </c>
      <c r="O126" s="39">
        <v>3.45</v>
      </c>
      <c r="P126" s="38">
        <v>388</v>
      </c>
      <c r="Q126" s="39">
        <v>2.54</v>
      </c>
      <c r="R126" s="29"/>
      <c r="S126" s="23">
        <v>244.2</v>
      </c>
      <c r="T126" s="22">
        <v>3.83</v>
      </c>
      <c r="U126" s="23">
        <v>244.2</v>
      </c>
      <c r="V126" s="22">
        <v>3.83</v>
      </c>
      <c r="W126" s="23">
        <v>244.2</v>
      </c>
      <c r="X126" s="22">
        <v>3.83</v>
      </c>
      <c r="Y126" s="23">
        <v>244.2</v>
      </c>
      <c r="Z126" s="22">
        <v>3.83</v>
      </c>
      <c r="AA126" s="23">
        <v>244.2</v>
      </c>
      <c r="AB126" s="22">
        <v>3.83</v>
      </c>
      <c r="AC126" s="23">
        <v>336.2</v>
      </c>
      <c r="AD126" s="22">
        <v>3.7</v>
      </c>
      <c r="AE126" s="23">
        <v>428.2</v>
      </c>
      <c r="AF126" s="22">
        <v>3.63</v>
      </c>
      <c r="AG126" s="23">
        <v>1900.2</v>
      </c>
      <c r="AH126" s="22">
        <v>3.43</v>
      </c>
      <c r="AI126" s="23">
        <v>2268.1999999999998</v>
      </c>
      <c r="AJ126" s="22">
        <v>3.42</v>
      </c>
      <c r="AK126" s="23">
        <v>5488.2</v>
      </c>
      <c r="AL126" s="22">
        <v>3.39</v>
      </c>
      <c r="AM126" s="23">
        <v>27568.2</v>
      </c>
      <c r="AN126" s="22">
        <v>3.37</v>
      </c>
      <c r="AO126" s="29"/>
      <c r="AP126" s="40">
        <v>0</v>
      </c>
      <c r="AQ126" s="41">
        <v>0</v>
      </c>
      <c r="AR126" s="40">
        <v>987.69</v>
      </c>
      <c r="AS126" s="41">
        <v>11.93</v>
      </c>
      <c r="AT126" s="40">
        <v>1087.69</v>
      </c>
      <c r="AU126" s="41">
        <v>10.71</v>
      </c>
      <c r="AV126" s="29"/>
      <c r="AW126" s="42">
        <v>2</v>
      </c>
      <c r="AX126" s="42">
        <v>3.7</v>
      </c>
      <c r="AY126" s="22">
        <v>19.350000000000001</v>
      </c>
      <c r="AZ126" s="42">
        <v>0</v>
      </c>
      <c r="BA126" s="22">
        <v>0</v>
      </c>
      <c r="BB126" s="29"/>
      <c r="BC126" s="43">
        <v>86.85</v>
      </c>
      <c r="BD126" s="39">
        <v>3.58</v>
      </c>
      <c r="BE126" s="43">
        <v>78.5</v>
      </c>
      <c r="BF126" s="39">
        <v>3.56</v>
      </c>
      <c r="BG126" s="43">
        <v>52.1</v>
      </c>
      <c r="BH126" s="39">
        <v>1.96</v>
      </c>
      <c r="BI126" s="43">
        <v>13</v>
      </c>
      <c r="BJ126" s="39">
        <v>3.17</v>
      </c>
      <c r="BK126" s="29"/>
    </row>
    <row r="127" spans="1:63" x14ac:dyDescent="0.35">
      <c r="A127">
        <v>6</v>
      </c>
      <c r="B127" t="s">
        <v>282</v>
      </c>
      <c r="C127" t="s">
        <v>283</v>
      </c>
      <c r="D127" s="21">
        <v>0.10979999999999999</v>
      </c>
      <c r="E127" s="22">
        <v>10.37</v>
      </c>
      <c r="F127" s="21">
        <v>0.48970000000000002</v>
      </c>
      <c r="G127" s="22">
        <v>16.350000000000001</v>
      </c>
      <c r="H127" s="21">
        <v>0</v>
      </c>
      <c r="I127" s="22" t="s">
        <v>227</v>
      </c>
      <c r="J127" s="23">
        <v>0.48970000000000002</v>
      </c>
      <c r="K127" s="22">
        <v>16.350000000000001</v>
      </c>
      <c r="L127" s="23">
        <v>681.77</v>
      </c>
      <c r="M127" s="29"/>
      <c r="N127" s="38">
        <v>268.17</v>
      </c>
      <c r="O127" s="39">
        <v>2.67</v>
      </c>
      <c r="P127" s="38">
        <v>430.58</v>
      </c>
      <c r="Q127" s="39">
        <v>2.67</v>
      </c>
      <c r="R127" s="29"/>
      <c r="S127" s="23">
        <v>119.62</v>
      </c>
      <c r="T127" s="22">
        <v>18.14</v>
      </c>
      <c r="U127" s="23">
        <v>245.81</v>
      </c>
      <c r="V127" s="22">
        <v>18.14</v>
      </c>
      <c r="W127" s="23">
        <v>426.86</v>
      </c>
      <c r="X127" s="22">
        <v>18.14</v>
      </c>
      <c r="Y127" s="23">
        <v>426.86</v>
      </c>
      <c r="Z127" s="22">
        <v>18.14</v>
      </c>
      <c r="AA127" s="23">
        <v>426.86</v>
      </c>
      <c r="AB127" s="22">
        <v>18.14</v>
      </c>
      <c r="AC127" s="23">
        <v>426.86</v>
      </c>
      <c r="AD127" s="22">
        <v>18.14</v>
      </c>
      <c r="AE127" s="23">
        <v>426.86</v>
      </c>
      <c r="AF127" s="22">
        <v>18.14</v>
      </c>
      <c r="AG127" s="23">
        <v>2150.38</v>
      </c>
      <c r="AH127" s="22">
        <v>18.14</v>
      </c>
      <c r="AI127" s="23">
        <v>2581.2600000000002</v>
      </c>
      <c r="AJ127" s="22">
        <v>18.14</v>
      </c>
      <c r="AK127" s="23">
        <v>6351.46</v>
      </c>
      <c r="AL127" s="22">
        <v>18.14</v>
      </c>
      <c r="AM127" s="23">
        <v>32204.260000000002</v>
      </c>
      <c r="AN127" s="22">
        <v>18.14</v>
      </c>
      <c r="AO127" s="29"/>
      <c r="AP127" s="40">
        <v>0</v>
      </c>
      <c r="AQ127" s="41">
        <v>0</v>
      </c>
      <c r="AR127" s="40">
        <v>1069.56</v>
      </c>
      <c r="AS127" s="41">
        <v>9.1199999999999992</v>
      </c>
      <c r="AT127" s="40">
        <v>1358.1599999999999</v>
      </c>
      <c r="AU127" s="41">
        <v>9.07</v>
      </c>
      <c r="AV127" s="29"/>
      <c r="AW127" s="42">
        <v>2.2000000000000002</v>
      </c>
      <c r="AX127" s="42">
        <v>2.2000000000000002</v>
      </c>
      <c r="AY127" s="22">
        <v>10</v>
      </c>
      <c r="AZ127" s="42">
        <v>60</v>
      </c>
      <c r="BA127" s="22">
        <v>3</v>
      </c>
      <c r="BB127" s="29"/>
      <c r="BC127" s="43">
        <v>86.85</v>
      </c>
      <c r="BD127" s="39">
        <v>3.64</v>
      </c>
      <c r="BE127" s="43">
        <v>78.5</v>
      </c>
      <c r="BF127" s="39">
        <v>3.56</v>
      </c>
      <c r="BG127" s="43">
        <v>51.1</v>
      </c>
      <c r="BH127" s="39">
        <v>6.24</v>
      </c>
      <c r="BI127" s="43">
        <v>16.600000000000001</v>
      </c>
      <c r="BJ127" s="39">
        <v>-29.36</v>
      </c>
      <c r="BK127" s="29"/>
    </row>
    <row r="128" spans="1:63" x14ac:dyDescent="0.35">
      <c r="A128">
        <v>6</v>
      </c>
      <c r="B128" t="s">
        <v>284</v>
      </c>
      <c r="C128" t="s">
        <v>285</v>
      </c>
      <c r="D128" s="21">
        <v>8.4229999999999999E-2</v>
      </c>
      <c r="E128" s="22">
        <v>0.35</v>
      </c>
      <c r="F128" s="21">
        <v>0.33714</v>
      </c>
      <c r="G128" s="22">
        <v>4.17</v>
      </c>
      <c r="H128" s="21">
        <v>0.24562</v>
      </c>
      <c r="I128" s="22">
        <v>2.86</v>
      </c>
      <c r="J128" s="23">
        <v>0.58275999999999994</v>
      </c>
      <c r="K128" s="22">
        <v>3.61</v>
      </c>
      <c r="L128" s="23">
        <v>502.2</v>
      </c>
      <c r="M128" s="29"/>
      <c r="N128" s="38">
        <v>201.48</v>
      </c>
      <c r="O128" s="39">
        <v>2.0699999999999998</v>
      </c>
      <c r="P128" s="38">
        <v>342.48</v>
      </c>
      <c r="Q128" s="39">
        <v>2.04</v>
      </c>
      <c r="R128" s="29"/>
      <c r="S128" s="23">
        <v>106.68</v>
      </c>
      <c r="T128" s="22">
        <v>-2.31</v>
      </c>
      <c r="U128" s="23">
        <v>181.32</v>
      </c>
      <c r="V128" s="22">
        <v>-2.34</v>
      </c>
      <c r="W128" s="23" t="s">
        <v>773</v>
      </c>
      <c r="X128" s="22" t="s">
        <v>773</v>
      </c>
      <c r="Y128" s="23" t="s">
        <v>773</v>
      </c>
      <c r="Z128" s="22" t="s">
        <v>773</v>
      </c>
      <c r="AA128" s="23" t="s">
        <v>773</v>
      </c>
      <c r="AB128" s="22" t="s">
        <v>773</v>
      </c>
      <c r="AC128" s="23" t="s">
        <v>773</v>
      </c>
      <c r="AD128" s="22" t="s">
        <v>773</v>
      </c>
      <c r="AE128" s="23" t="s">
        <v>773</v>
      </c>
      <c r="AF128" s="22" t="s">
        <v>773</v>
      </c>
      <c r="AG128" s="23" t="s">
        <v>773</v>
      </c>
      <c r="AH128" s="22" t="s">
        <v>773</v>
      </c>
      <c r="AI128" s="23" t="s">
        <v>773</v>
      </c>
      <c r="AJ128" s="22" t="s">
        <v>773</v>
      </c>
      <c r="AK128" s="23" t="s">
        <v>773</v>
      </c>
      <c r="AL128" s="22" t="s">
        <v>773</v>
      </c>
      <c r="AM128" s="23" t="s">
        <v>773</v>
      </c>
      <c r="AN128" s="22" t="s">
        <v>773</v>
      </c>
      <c r="AO128" s="29"/>
      <c r="AP128" s="40">
        <v>0</v>
      </c>
      <c r="AQ128" s="41">
        <v>0</v>
      </c>
      <c r="AR128" s="40">
        <v>810.3599999999999</v>
      </c>
      <c r="AS128" s="41">
        <v>0.41</v>
      </c>
      <c r="AT128" s="40">
        <v>1026</v>
      </c>
      <c r="AU128" s="41">
        <v>0.41</v>
      </c>
      <c r="AV128" s="29"/>
      <c r="AW128" s="42">
        <v>2.89</v>
      </c>
      <c r="AX128" s="42">
        <v>7.37</v>
      </c>
      <c r="AY128" s="22">
        <v>7.63</v>
      </c>
      <c r="AZ128" s="42">
        <v>0</v>
      </c>
      <c r="BA128" s="22">
        <v>0</v>
      </c>
      <c r="BB128" s="29"/>
      <c r="BC128" s="43">
        <v>86.85</v>
      </c>
      <c r="BD128" s="39">
        <v>3.58</v>
      </c>
      <c r="BE128" s="43">
        <v>78.5</v>
      </c>
      <c r="BF128" s="39">
        <v>3.56</v>
      </c>
      <c r="BG128" s="43">
        <v>52.1</v>
      </c>
      <c r="BH128" s="39">
        <v>1.96</v>
      </c>
      <c r="BI128" s="43">
        <v>13.05</v>
      </c>
      <c r="BJ128" s="39">
        <v>3.16</v>
      </c>
      <c r="BK128" s="29"/>
    </row>
    <row r="129" spans="1:63" x14ac:dyDescent="0.35">
      <c r="A129">
        <v>6</v>
      </c>
      <c r="B129" t="s">
        <v>286</v>
      </c>
      <c r="C129" t="s">
        <v>287</v>
      </c>
      <c r="D129" s="21">
        <v>6.4000000000000001E-2</v>
      </c>
      <c r="E129" s="22">
        <v>2.81</v>
      </c>
      <c r="F129" s="21">
        <v>0.19309999999999999</v>
      </c>
      <c r="G129" s="22">
        <v>7.47</v>
      </c>
      <c r="H129" s="21">
        <v>0.13930000000000001</v>
      </c>
      <c r="I129" s="22">
        <v>3.59</v>
      </c>
      <c r="J129" s="23">
        <v>0.33240000000000003</v>
      </c>
      <c r="K129" s="22">
        <v>5.81</v>
      </c>
      <c r="L129" s="23">
        <v>340.64</v>
      </c>
      <c r="M129" s="29"/>
      <c r="N129" s="38">
        <v>280.42</v>
      </c>
      <c r="O129" s="39">
        <v>7.71</v>
      </c>
      <c r="P129" s="38">
        <v>539.75</v>
      </c>
      <c r="Q129" s="39">
        <v>7.72</v>
      </c>
      <c r="R129" s="29"/>
      <c r="S129" s="23">
        <v>275.58999999999997</v>
      </c>
      <c r="T129" s="22">
        <v>73.739999999999995</v>
      </c>
      <c r="U129" s="23">
        <v>275.58999999999997</v>
      </c>
      <c r="V129" s="22">
        <v>-17.38</v>
      </c>
      <c r="W129" s="23">
        <v>223.96999999999997</v>
      </c>
      <c r="X129" s="22">
        <v>0</v>
      </c>
      <c r="Y129" s="23">
        <v>354.66999999999996</v>
      </c>
      <c r="Z129" s="22">
        <v>0</v>
      </c>
      <c r="AA129" s="23">
        <v>485.37</v>
      </c>
      <c r="AB129" s="22">
        <v>0</v>
      </c>
      <c r="AC129" s="23">
        <v>616.07000000000005</v>
      </c>
      <c r="AD129" s="22">
        <v>0</v>
      </c>
      <c r="AE129" s="23">
        <v>746.77</v>
      </c>
      <c r="AF129" s="22">
        <v>0</v>
      </c>
      <c r="AG129" s="23">
        <v>2837.96</v>
      </c>
      <c r="AH129" s="22">
        <v>0</v>
      </c>
      <c r="AI129" s="23">
        <v>3360.76</v>
      </c>
      <c r="AJ129" s="22">
        <v>0</v>
      </c>
      <c r="AK129" s="23">
        <v>7935.22</v>
      </c>
      <c r="AL129" s="22">
        <v>0</v>
      </c>
      <c r="AM129" s="23">
        <v>39302.93</v>
      </c>
      <c r="AN129" s="22">
        <v>0</v>
      </c>
      <c r="AO129" s="29"/>
      <c r="AP129" s="40">
        <v>0</v>
      </c>
      <c r="AQ129" s="41">
        <v>0</v>
      </c>
      <c r="AR129" s="40">
        <v>896.64999999999986</v>
      </c>
      <c r="AS129" s="41">
        <v>19.510000000000002</v>
      </c>
      <c r="AT129" s="40">
        <v>1155.98</v>
      </c>
      <c r="AU129" s="41">
        <v>-0.86</v>
      </c>
      <c r="AV129" s="29"/>
      <c r="AW129" s="42">
        <v>0</v>
      </c>
      <c r="AX129" s="42">
        <v>0</v>
      </c>
      <c r="AY129" s="22">
        <v>0</v>
      </c>
      <c r="AZ129" s="42">
        <v>0</v>
      </c>
      <c r="BA129" s="22">
        <v>0</v>
      </c>
      <c r="BB129" s="29"/>
      <c r="BC129" s="43">
        <v>86.85</v>
      </c>
      <c r="BD129" s="39">
        <v>3.55</v>
      </c>
      <c r="BE129" s="43">
        <v>78.5</v>
      </c>
      <c r="BF129" s="39">
        <v>3.56</v>
      </c>
      <c r="BG129" s="43">
        <v>51.11</v>
      </c>
      <c r="BH129" s="39">
        <v>6.15</v>
      </c>
      <c r="BI129" s="43">
        <v>12.35</v>
      </c>
      <c r="BJ129" s="39">
        <v>2.4900000000000002</v>
      </c>
      <c r="BK129" s="29"/>
    </row>
    <row r="130" spans="1:63" x14ac:dyDescent="0.35">
      <c r="A130">
        <v>6</v>
      </c>
      <c r="B130" t="s">
        <v>288</v>
      </c>
      <c r="C130" t="s">
        <v>289</v>
      </c>
      <c r="D130" s="21">
        <v>9.5799999999999996E-2</v>
      </c>
      <c r="E130" s="22">
        <v>2.0099999999999998</v>
      </c>
      <c r="F130" s="21">
        <v>0.37269999999999998</v>
      </c>
      <c r="G130" s="22">
        <v>2.42</v>
      </c>
      <c r="H130" s="21">
        <v>0.30059999999999998</v>
      </c>
      <c r="I130" s="22">
        <v>2.4300000000000002</v>
      </c>
      <c r="J130" s="23">
        <v>0.67330000000000001</v>
      </c>
      <c r="K130" s="22">
        <v>2.42</v>
      </c>
      <c r="L130" s="23">
        <v>519.12</v>
      </c>
      <c r="M130" s="29"/>
      <c r="N130" s="38">
        <v>271.57</v>
      </c>
      <c r="O130" s="39">
        <v>4.83</v>
      </c>
      <c r="P130" s="38">
        <v>291.14999999999998</v>
      </c>
      <c r="Q130" s="39">
        <v>4.68</v>
      </c>
      <c r="R130" s="29"/>
      <c r="S130" s="23">
        <v>165.95</v>
      </c>
      <c r="T130" s="22">
        <v>2</v>
      </c>
      <c r="U130" s="23">
        <v>165.95</v>
      </c>
      <c r="V130" s="22">
        <v>2</v>
      </c>
      <c r="W130" s="23">
        <v>165.95</v>
      </c>
      <c r="X130" s="22">
        <v>2</v>
      </c>
      <c r="Y130" s="23">
        <v>165.95</v>
      </c>
      <c r="Z130" s="22">
        <v>2</v>
      </c>
      <c r="AA130" s="23">
        <v>165.95</v>
      </c>
      <c r="AB130" s="22">
        <v>2</v>
      </c>
      <c r="AC130" s="23">
        <v>165.95</v>
      </c>
      <c r="AD130" s="22">
        <v>2</v>
      </c>
      <c r="AE130" s="23">
        <v>165.95</v>
      </c>
      <c r="AF130" s="22">
        <v>2</v>
      </c>
      <c r="AG130" s="23">
        <v>165.95</v>
      </c>
      <c r="AH130" s="22">
        <v>2</v>
      </c>
      <c r="AI130" s="23">
        <v>165.95</v>
      </c>
      <c r="AJ130" s="22">
        <v>2</v>
      </c>
      <c r="AK130" s="23">
        <v>165.95</v>
      </c>
      <c r="AL130" s="22">
        <v>2</v>
      </c>
      <c r="AM130" s="23">
        <v>165.95</v>
      </c>
      <c r="AN130" s="22">
        <v>2</v>
      </c>
      <c r="AO130" s="29"/>
      <c r="AP130" s="40">
        <v>0</v>
      </c>
      <c r="AQ130" s="41">
        <v>0</v>
      </c>
      <c r="AR130" s="40">
        <v>956.6400000000001</v>
      </c>
      <c r="AS130" s="41">
        <v>2.79</v>
      </c>
      <c r="AT130" s="40">
        <v>976.22</v>
      </c>
      <c r="AU130" s="41">
        <v>2.79</v>
      </c>
      <c r="AV130" s="29"/>
      <c r="AW130" s="42">
        <v>1.26</v>
      </c>
      <c r="AX130" s="42">
        <v>1.88</v>
      </c>
      <c r="AY130" s="22">
        <v>1.62</v>
      </c>
      <c r="AZ130" s="42">
        <v>0</v>
      </c>
      <c r="BA130" s="22">
        <v>0</v>
      </c>
      <c r="BB130" s="29"/>
      <c r="BC130" s="43">
        <v>86.85</v>
      </c>
      <c r="BD130" s="39">
        <v>3.55</v>
      </c>
      <c r="BE130" s="43">
        <v>78.5</v>
      </c>
      <c r="BF130" s="39">
        <v>3.56</v>
      </c>
      <c r="BG130" s="43">
        <v>52.1</v>
      </c>
      <c r="BH130" s="39">
        <v>1.94</v>
      </c>
      <c r="BI130" s="43">
        <v>17.100000000000001</v>
      </c>
      <c r="BJ130" s="39">
        <v>3.01</v>
      </c>
      <c r="BK130" s="29"/>
    </row>
    <row r="131" spans="1:63" x14ac:dyDescent="0.35">
      <c r="A131">
        <v>6</v>
      </c>
      <c r="B131" t="s">
        <v>290</v>
      </c>
      <c r="C131" t="s">
        <v>291</v>
      </c>
      <c r="D131" s="21">
        <v>0.1245</v>
      </c>
      <c r="E131" s="22">
        <v>9.18</v>
      </c>
      <c r="F131" s="21">
        <v>0.2195</v>
      </c>
      <c r="G131" s="22">
        <v>44.24</v>
      </c>
      <c r="H131" s="21">
        <v>0.15740000000000001</v>
      </c>
      <c r="I131" s="22">
        <v>36.44</v>
      </c>
      <c r="J131" s="23">
        <v>0.37690000000000001</v>
      </c>
      <c r="K131" s="22">
        <v>40.880000000000003</v>
      </c>
      <c r="L131" s="23">
        <v>665.45</v>
      </c>
      <c r="M131" s="29"/>
      <c r="N131" s="38">
        <v>280</v>
      </c>
      <c r="O131" s="39">
        <v>0</v>
      </c>
      <c r="P131" s="38">
        <v>332</v>
      </c>
      <c r="Q131" s="39">
        <v>0</v>
      </c>
      <c r="R131" s="29"/>
      <c r="S131" s="23">
        <v>239.95</v>
      </c>
      <c r="T131" s="22">
        <v>3.18</v>
      </c>
      <c r="U131" s="23">
        <v>327</v>
      </c>
      <c r="V131" s="22">
        <v>3.2</v>
      </c>
      <c r="W131" s="23">
        <v>291</v>
      </c>
      <c r="X131" s="22">
        <v>3.19</v>
      </c>
      <c r="Y131" s="23">
        <v>450</v>
      </c>
      <c r="Z131" s="22">
        <v>3.21</v>
      </c>
      <c r="AA131" s="23">
        <v>609</v>
      </c>
      <c r="AB131" s="22">
        <v>3.22</v>
      </c>
      <c r="AC131" s="23">
        <v>768</v>
      </c>
      <c r="AD131" s="22">
        <v>3.23</v>
      </c>
      <c r="AE131" s="23">
        <v>927</v>
      </c>
      <c r="AF131" s="22">
        <v>3.23</v>
      </c>
      <c r="AG131" s="23">
        <v>3471</v>
      </c>
      <c r="AH131" s="22">
        <v>3.24</v>
      </c>
      <c r="AI131" s="23">
        <v>4107</v>
      </c>
      <c r="AJ131" s="22">
        <v>3.24</v>
      </c>
      <c r="AK131" s="23">
        <v>9672</v>
      </c>
      <c r="AL131" s="22">
        <v>3.25</v>
      </c>
      <c r="AM131" s="23">
        <v>47832</v>
      </c>
      <c r="AN131" s="22">
        <v>3.25</v>
      </c>
      <c r="AO131" s="29"/>
      <c r="AP131" s="40">
        <v>0</v>
      </c>
      <c r="AQ131" s="41">
        <v>0</v>
      </c>
      <c r="AR131" s="40">
        <v>1185.4000000000001</v>
      </c>
      <c r="AS131" s="41">
        <v>5.65</v>
      </c>
      <c r="AT131" s="40">
        <v>1324.45</v>
      </c>
      <c r="AU131" s="41">
        <v>5.25</v>
      </c>
      <c r="AV131" s="29"/>
      <c r="AW131" s="42">
        <v>1.37</v>
      </c>
      <c r="AX131" s="42">
        <v>1.37</v>
      </c>
      <c r="AY131" s="22">
        <v>3.01</v>
      </c>
      <c r="AZ131" s="42">
        <v>65.3</v>
      </c>
      <c r="BA131" s="22">
        <v>3.08</v>
      </c>
      <c r="BB131" s="29"/>
      <c r="BC131" s="43">
        <v>86.85</v>
      </c>
      <c r="BD131" s="39">
        <v>3.58</v>
      </c>
      <c r="BE131" s="43">
        <v>78.5</v>
      </c>
      <c r="BF131" s="39">
        <v>3.56</v>
      </c>
      <c r="BG131" s="43">
        <v>52.1</v>
      </c>
      <c r="BH131" s="39">
        <v>1.96</v>
      </c>
      <c r="BI131" s="43">
        <v>16.649999999999999</v>
      </c>
      <c r="BJ131" s="39">
        <v>2.78</v>
      </c>
      <c r="BK131" s="29"/>
    </row>
    <row r="132" spans="1:63" x14ac:dyDescent="0.35">
      <c r="A132">
        <v>6</v>
      </c>
      <c r="B132" t="s">
        <v>292</v>
      </c>
      <c r="C132" t="s">
        <v>293</v>
      </c>
      <c r="D132" s="21">
        <v>0.1099</v>
      </c>
      <c r="E132" s="22">
        <v>3.67</v>
      </c>
      <c r="F132" s="21">
        <v>0.39229999999999998</v>
      </c>
      <c r="G132" s="22">
        <v>2.2200000000000002</v>
      </c>
      <c r="H132" s="21">
        <v>0.30609999999999998</v>
      </c>
      <c r="I132" s="22">
        <v>-4.79</v>
      </c>
      <c r="J132" s="23">
        <v>0.69839999999999991</v>
      </c>
      <c r="K132" s="22">
        <v>-0.98</v>
      </c>
      <c r="L132" s="23">
        <v>581.71</v>
      </c>
      <c r="M132" s="29"/>
      <c r="N132" s="38">
        <v>244</v>
      </c>
      <c r="O132" s="39">
        <v>0</v>
      </c>
      <c r="P132" s="38">
        <v>398</v>
      </c>
      <c r="Q132" s="39">
        <v>0</v>
      </c>
      <c r="R132" s="29"/>
      <c r="S132" s="23">
        <v>322</v>
      </c>
      <c r="T132" s="22">
        <v>4.21</v>
      </c>
      <c r="U132" s="23">
        <v>322</v>
      </c>
      <c r="V132" s="22">
        <v>4.21</v>
      </c>
      <c r="W132" s="23">
        <v>322</v>
      </c>
      <c r="X132" s="22">
        <v>4.21</v>
      </c>
      <c r="Y132" s="23">
        <v>322</v>
      </c>
      <c r="Z132" s="22">
        <v>4.21</v>
      </c>
      <c r="AA132" s="23">
        <v>322</v>
      </c>
      <c r="AB132" s="22">
        <v>4.21</v>
      </c>
      <c r="AC132" s="23">
        <v>322</v>
      </c>
      <c r="AD132" s="22">
        <v>4.21</v>
      </c>
      <c r="AE132" s="23">
        <v>322</v>
      </c>
      <c r="AF132" s="22">
        <v>4.21</v>
      </c>
      <c r="AG132" s="23">
        <v>322</v>
      </c>
      <c r="AH132" s="22">
        <v>4.21</v>
      </c>
      <c r="AI132" s="23">
        <v>322</v>
      </c>
      <c r="AJ132" s="22">
        <v>4.21</v>
      </c>
      <c r="AK132" s="23">
        <v>322</v>
      </c>
      <c r="AL132" s="22">
        <v>4.21</v>
      </c>
      <c r="AM132" s="23">
        <v>322</v>
      </c>
      <c r="AN132" s="22">
        <v>4.21</v>
      </c>
      <c r="AO132" s="29"/>
      <c r="AP132" s="40">
        <v>0</v>
      </c>
      <c r="AQ132" s="41">
        <v>0</v>
      </c>
      <c r="AR132" s="40">
        <v>1147.71</v>
      </c>
      <c r="AS132" s="41">
        <v>3.01</v>
      </c>
      <c r="AT132" s="40">
        <v>1301.71</v>
      </c>
      <c r="AU132" s="41">
        <v>2.65</v>
      </c>
      <c r="AV132" s="29"/>
      <c r="AW132" s="42">
        <v>0</v>
      </c>
      <c r="AX132" s="42">
        <v>0</v>
      </c>
      <c r="AY132" s="22">
        <v>0</v>
      </c>
      <c r="AZ132" s="42">
        <v>0</v>
      </c>
      <c r="BA132" s="22">
        <v>0</v>
      </c>
      <c r="BB132" s="29"/>
      <c r="BC132" s="43">
        <v>86.8</v>
      </c>
      <c r="BD132" s="39">
        <v>3.49</v>
      </c>
      <c r="BE132" s="43">
        <v>78.5</v>
      </c>
      <c r="BF132" s="39">
        <v>3.56</v>
      </c>
      <c r="BG132" s="43">
        <v>52.1</v>
      </c>
      <c r="BH132" s="39">
        <v>1.94</v>
      </c>
      <c r="BI132" s="43">
        <v>13.2</v>
      </c>
      <c r="BJ132" s="39">
        <v>3.12</v>
      </c>
      <c r="BK132" s="29"/>
    </row>
    <row r="133" spans="1:63" x14ac:dyDescent="0.35">
      <c r="A133">
        <v>6</v>
      </c>
      <c r="B133" t="s">
        <v>294</v>
      </c>
      <c r="C133" t="s">
        <v>295</v>
      </c>
      <c r="D133" s="21">
        <v>0.08</v>
      </c>
      <c r="E133" s="22">
        <v>14.44</v>
      </c>
      <c r="F133" s="21">
        <v>0.40720000000000001</v>
      </c>
      <c r="G133" s="22">
        <v>7.72</v>
      </c>
      <c r="H133" s="21">
        <v>0.32700000000000001</v>
      </c>
      <c r="I133" s="22">
        <v>8.58</v>
      </c>
      <c r="J133" s="23">
        <v>0.73419999999999996</v>
      </c>
      <c r="K133" s="22">
        <v>8.1</v>
      </c>
      <c r="L133" s="23">
        <v>357.52</v>
      </c>
      <c r="M133" s="29"/>
      <c r="N133" s="38">
        <v>270</v>
      </c>
      <c r="O133" s="39">
        <v>7.14</v>
      </c>
      <c r="P133" s="38">
        <v>388</v>
      </c>
      <c r="Q133" s="39">
        <v>7.18</v>
      </c>
      <c r="R133" s="29"/>
      <c r="S133" s="23">
        <v>143.13</v>
      </c>
      <c r="T133" s="22">
        <v>3.9</v>
      </c>
      <c r="U133" s="23">
        <v>204.51</v>
      </c>
      <c r="V133" s="22">
        <v>3.75</v>
      </c>
      <c r="W133" s="23">
        <v>204.51</v>
      </c>
      <c r="X133" s="22">
        <v>3.75</v>
      </c>
      <c r="Y133" s="23">
        <v>204.51</v>
      </c>
      <c r="Z133" s="22">
        <v>3.75</v>
      </c>
      <c r="AA133" s="23">
        <v>204.51</v>
      </c>
      <c r="AB133" s="22">
        <v>3.75</v>
      </c>
      <c r="AC133" s="23">
        <v>300.51</v>
      </c>
      <c r="AD133" s="22">
        <v>3.58</v>
      </c>
      <c r="AE133" s="23">
        <v>396.51</v>
      </c>
      <c r="AF133" s="22">
        <v>3.49</v>
      </c>
      <c r="AG133" s="23">
        <v>1932.51</v>
      </c>
      <c r="AH133" s="22">
        <v>3.28</v>
      </c>
      <c r="AI133" s="23">
        <v>2316.5100000000002</v>
      </c>
      <c r="AJ133" s="22">
        <v>3.27</v>
      </c>
      <c r="AK133" s="23">
        <v>5676.51</v>
      </c>
      <c r="AL133" s="22">
        <v>3.24</v>
      </c>
      <c r="AM133" s="23">
        <v>28716.51</v>
      </c>
      <c r="AN133" s="22">
        <v>3.23</v>
      </c>
      <c r="AO133" s="29"/>
      <c r="AP133" s="40">
        <v>0</v>
      </c>
      <c r="AQ133" s="41">
        <v>0</v>
      </c>
      <c r="AR133" s="40">
        <v>770.65</v>
      </c>
      <c r="AS133" s="41">
        <v>9.75</v>
      </c>
      <c r="AT133" s="40">
        <v>950.03</v>
      </c>
      <c r="AU133" s="41">
        <v>9.01</v>
      </c>
      <c r="AV133" s="29"/>
      <c r="AW133" s="42">
        <v>1.92</v>
      </c>
      <c r="AX133" s="42">
        <v>1.92</v>
      </c>
      <c r="AY133" s="22">
        <v>3.23</v>
      </c>
      <c r="AZ133" s="42">
        <v>0</v>
      </c>
      <c r="BA133" s="22">
        <v>0</v>
      </c>
      <c r="BB133" s="29"/>
      <c r="BC133" s="43">
        <v>86.85</v>
      </c>
      <c r="BD133" s="39">
        <v>3.58</v>
      </c>
      <c r="BE133" s="43">
        <v>78.5</v>
      </c>
      <c r="BF133" s="39">
        <v>3.56</v>
      </c>
      <c r="BG133" s="43">
        <v>52.1</v>
      </c>
      <c r="BH133" s="39">
        <v>3.99</v>
      </c>
      <c r="BI133" s="43">
        <v>16</v>
      </c>
      <c r="BJ133" s="39">
        <v>3.23</v>
      </c>
      <c r="BK133" s="29"/>
    </row>
    <row r="134" spans="1:63" x14ac:dyDescent="0.35">
      <c r="A134">
        <v>6</v>
      </c>
      <c r="B134" t="s">
        <v>296</v>
      </c>
      <c r="C134" t="s">
        <v>297</v>
      </c>
      <c r="D134" s="21">
        <v>0.1163</v>
      </c>
      <c r="E134" s="22">
        <v>4.04</v>
      </c>
      <c r="F134" s="21">
        <v>0.34050000000000002</v>
      </c>
      <c r="G134" s="22">
        <v>5.2</v>
      </c>
      <c r="H134" s="21">
        <v>0.26929999999999998</v>
      </c>
      <c r="I134" s="22">
        <v>5.21</v>
      </c>
      <c r="J134" s="23">
        <v>0.60980000000000001</v>
      </c>
      <c r="K134" s="22">
        <v>5.21</v>
      </c>
      <c r="L134" s="23">
        <v>591.79</v>
      </c>
      <c r="M134" s="29"/>
      <c r="N134" s="38">
        <v>268.83</v>
      </c>
      <c r="O134" s="39">
        <v>-6.6</v>
      </c>
      <c r="P134" s="38">
        <v>297.66000000000003</v>
      </c>
      <c r="Q134" s="39">
        <v>-6</v>
      </c>
      <c r="R134" s="29"/>
      <c r="S134" s="23">
        <v>409</v>
      </c>
      <c r="T134" s="22">
        <v>7.07</v>
      </c>
      <c r="U134" s="23">
        <v>409</v>
      </c>
      <c r="V134" s="22">
        <v>7.07</v>
      </c>
      <c r="W134" s="23">
        <v>409</v>
      </c>
      <c r="X134" s="22">
        <v>7.07</v>
      </c>
      <c r="Y134" s="23">
        <v>409</v>
      </c>
      <c r="Z134" s="22">
        <v>7.07</v>
      </c>
      <c r="AA134" s="23">
        <v>458.5</v>
      </c>
      <c r="AB134" s="22">
        <v>7.06</v>
      </c>
      <c r="AC134" s="23">
        <v>656.5</v>
      </c>
      <c r="AD134" s="22">
        <v>7.05</v>
      </c>
      <c r="AE134" s="23">
        <v>854.5</v>
      </c>
      <c r="AF134" s="22">
        <v>7.05</v>
      </c>
      <c r="AG134" s="23">
        <v>3045.7</v>
      </c>
      <c r="AH134" s="22">
        <v>7.1</v>
      </c>
      <c r="AI134" s="23">
        <v>3586</v>
      </c>
      <c r="AJ134" s="22">
        <v>7.12</v>
      </c>
      <c r="AK134" s="23">
        <v>8311</v>
      </c>
      <c r="AL134" s="22">
        <v>7.13</v>
      </c>
      <c r="AM134" s="23">
        <v>40711</v>
      </c>
      <c r="AN134" s="22">
        <v>7.14</v>
      </c>
      <c r="AO134" s="29"/>
      <c r="AP134" s="40">
        <v>0</v>
      </c>
      <c r="AQ134" s="41">
        <v>0</v>
      </c>
      <c r="AR134" s="40">
        <v>1269.6199999999999</v>
      </c>
      <c r="AS134" s="41">
        <v>2.5</v>
      </c>
      <c r="AT134" s="40">
        <v>1298.45</v>
      </c>
      <c r="AU134" s="41">
        <v>2.44</v>
      </c>
      <c r="AV134" s="29"/>
      <c r="AW134" s="42">
        <v>1.45</v>
      </c>
      <c r="AX134" s="42">
        <v>1.45</v>
      </c>
      <c r="AY134" s="22">
        <v>3.57</v>
      </c>
      <c r="AZ134" s="42">
        <v>0</v>
      </c>
      <c r="BA134" s="22">
        <v>0</v>
      </c>
      <c r="BB134" s="29"/>
      <c r="BC134" s="43">
        <v>86.85</v>
      </c>
      <c r="BD134" s="39">
        <v>3.58</v>
      </c>
      <c r="BE134" s="43">
        <v>78.5</v>
      </c>
      <c r="BF134" s="39">
        <v>3.56</v>
      </c>
      <c r="BG134" s="43">
        <v>52.1</v>
      </c>
      <c r="BH134" s="39">
        <v>1.96</v>
      </c>
      <c r="BI134" s="43">
        <v>20</v>
      </c>
      <c r="BJ134" s="39">
        <v>33.33</v>
      </c>
      <c r="BK134" s="29"/>
    </row>
    <row r="135" spans="1:63" x14ac:dyDescent="0.35">
      <c r="A135">
        <v>6</v>
      </c>
      <c r="B135" t="s">
        <v>298</v>
      </c>
      <c r="C135" t="s">
        <v>299</v>
      </c>
      <c r="D135" s="21">
        <v>6.1800000000000001E-2</v>
      </c>
      <c r="E135" s="22">
        <v>1.69</v>
      </c>
      <c r="F135" s="21">
        <v>0.17469999999999999</v>
      </c>
      <c r="G135" s="22">
        <v>4.5</v>
      </c>
      <c r="H135" s="21">
        <v>0.157</v>
      </c>
      <c r="I135" s="22">
        <v>4.51</v>
      </c>
      <c r="J135" s="23">
        <v>0.33169999999999999</v>
      </c>
      <c r="K135" s="22">
        <v>4.5</v>
      </c>
      <c r="L135" s="23">
        <v>358.99</v>
      </c>
      <c r="M135" s="29"/>
      <c r="N135" s="38">
        <v>284.17</v>
      </c>
      <c r="O135" s="39">
        <v>1.3</v>
      </c>
      <c r="P135" s="38">
        <v>303.43</v>
      </c>
      <c r="Q135" s="39">
        <v>1.21</v>
      </c>
      <c r="R135" s="29"/>
      <c r="S135" s="23">
        <v>236.79</v>
      </c>
      <c r="T135" s="22">
        <v>1.4</v>
      </c>
      <c r="U135" s="23">
        <v>275.73</v>
      </c>
      <c r="V135" s="22">
        <v>1.4</v>
      </c>
      <c r="W135" s="23">
        <v>494.02</v>
      </c>
      <c r="X135" s="22" t="s">
        <v>773</v>
      </c>
      <c r="Y135" s="23">
        <v>494.02</v>
      </c>
      <c r="Z135" s="22" t="s">
        <v>773</v>
      </c>
      <c r="AA135" s="23">
        <v>705.87</v>
      </c>
      <c r="AB135" s="22" t="s">
        <v>773</v>
      </c>
      <c r="AC135" s="23">
        <v>705.87</v>
      </c>
      <c r="AD135" s="22" t="s">
        <v>773</v>
      </c>
      <c r="AE135" s="23">
        <v>705.87</v>
      </c>
      <c r="AF135" s="22" t="s">
        <v>773</v>
      </c>
      <c r="AG135" s="23">
        <v>705.87</v>
      </c>
      <c r="AH135" s="22" t="s">
        <v>773</v>
      </c>
      <c r="AI135" s="23">
        <v>705.87</v>
      </c>
      <c r="AJ135" s="22" t="s">
        <v>773</v>
      </c>
      <c r="AK135" s="23">
        <v>705.87</v>
      </c>
      <c r="AL135" s="22" t="s">
        <v>773</v>
      </c>
      <c r="AM135" s="23">
        <v>705.87</v>
      </c>
      <c r="AN135" s="22" t="s">
        <v>773</v>
      </c>
      <c r="AO135" s="29"/>
      <c r="AP135" s="40">
        <v>0</v>
      </c>
      <c r="AQ135" s="41">
        <v>0</v>
      </c>
      <c r="AR135" s="40">
        <v>879.95</v>
      </c>
      <c r="AS135" s="41">
        <v>1.49</v>
      </c>
      <c r="AT135" s="40">
        <v>938.15000000000009</v>
      </c>
      <c r="AU135" s="41">
        <v>1.45</v>
      </c>
      <c r="AV135" s="29"/>
      <c r="AW135" s="42">
        <v>0.75</v>
      </c>
      <c r="AX135" s="42">
        <v>0.75</v>
      </c>
      <c r="AY135" s="22">
        <v>0</v>
      </c>
      <c r="AZ135" s="42">
        <v>0</v>
      </c>
      <c r="BA135" s="22">
        <v>0</v>
      </c>
      <c r="BB135" s="29"/>
      <c r="BC135" s="43">
        <v>86</v>
      </c>
      <c r="BD135" s="39">
        <v>2.63</v>
      </c>
      <c r="BE135" s="43">
        <v>78</v>
      </c>
      <c r="BF135" s="39">
        <v>2.9</v>
      </c>
      <c r="BG135" s="43">
        <v>52</v>
      </c>
      <c r="BH135" s="39">
        <v>8.11</v>
      </c>
      <c r="BI135" s="43">
        <v>18</v>
      </c>
      <c r="BJ135" s="39">
        <v>100</v>
      </c>
      <c r="BK135" s="29"/>
    </row>
    <row r="136" spans="1:63" x14ac:dyDescent="0.35">
      <c r="A136">
        <v>6</v>
      </c>
      <c r="B136" t="s">
        <v>300</v>
      </c>
      <c r="C136" t="s">
        <v>301</v>
      </c>
      <c r="D136" s="21">
        <v>0.1016</v>
      </c>
      <c r="E136" s="22">
        <v>2.35</v>
      </c>
      <c r="F136" s="21">
        <v>0.51580000000000004</v>
      </c>
      <c r="G136" s="22">
        <v>7.77</v>
      </c>
      <c r="H136" s="21">
        <v>0</v>
      </c>
      <c r="I136" s="22" t="s">
        <v>227</v>
      </c>
      <c r="J136" s="23">
        <v>0.51580000000000004</v>
      </c>
      <c r="K136" s="22">
        <v>7.77</v>
      </c>
      <c r="L136" s="23">
        <v>556.67999999999995</v>
      </c>
      <c r="M136" s="29"/>
      <c r="N136" s="38">
        <v>165</v>
      </c>
      <c r="O136" s="39">
        <v>-24.83</v>
      </c>
      <c r="P136" s="38">
        <v>268</v>
      </c>
      <c r="Q136" s="39">
        <v>-11.11</v>
      </c>
      <c r="R136" s="29"/>
      <c r="S136" s="23">
        <v>173.14</v>
      </c>
      <c r="T136" s="22">
        <v>-4.62</v>
      </c>
      <c r="U136" s="23">
        <v>224.06</v>
      </c>
      <c r="V136" s="22">
        <v>-4.7300000000000004</v>
      </c>
      <c r="W136" s="23">
        <v>203</v>
      </c>
      <c r="X136" s="22">
        <v>-4.6900000000000004</v>
      </c>
      <c r="Y136" s="23">
        <v>296</v>
      </c>
      <c r="Z136" s="22">
        <v>-4.82</v>
      </c>
      <c r="AA136" s="23">
        <v>389</v>
      </c>
      <c r="AB136" s="22">
        <v>-4.8899999999999997</v>
      </c>
      <c r="AC136" s="23">
        <v>482</v>
      </c>
      <c r="AD136" s="22">
        <v>-4.93</v>
      </c>
      <c r="AE136" s="23">
        <v>575</v>
      </c>
      <c r="AF136" s="22">
        <v>-4.96</v>
      </c>
      <c r="AG136" s="23">
        <v>2063</v>
      </c>
      <c r="AH136" s="22">
        <v>-5.0599999999999996</v>
      </c>
      <c r="AI136" s="23">
        <v>2435</v>
      </c>
      <c r="AJ136" s="22">
        <v>-5.07</v>
      </c>
      <c r="AK136" s="23">
        <v>5690</v>
      </c>
      <c r="AL136" s="22">
        <v>-5.09</v>
      </c>
      <c r="AM136" s="23">
        <v>28010</v>
      </c>
      <c r="AN136" s="22">
        <v>-5.0999999999999996</v>
      </c>
      <c r="AO136" s="29"/>
      <c r="AP136" s="40">
        <v>0</v>
      </c>
      <c r="AQ136" s="41">
        <v>0</v>
      </c>
      <c r="AR136" s="40">
        <v>894.81999999999994</v>
      </c>
      <c r="AS136" s="41">
        <v>-5.3</v>
      </c>
      <c r="AT136" s="40">
        <v>1048.74</v>
      </c>
      <c r="AU136" s="41">
        <v>-2.95</v>
      </c>
      <c r="AV136" s="29"/>
      <c r="AW136" s="42">
        <v>1.85</v>
      </c>
      <c r="AX136" s="42">
        <v>1.85</v>
      </c>
      <c r="AY136" s="22">
        <v>19.350000000000001</v>
      </c>
      <c r="AZ136" s="42">
        <v>70</v>
      </c>
      <c r="BA136" s="22">
        <v>2.19</v>
      </c>
      <c r="BB136" s="29"/>
      <c r="BC136" s="43">
        <v>86.85</v>
      </c>
      <c r="BD136" s="39">
        <v>3.58</v>
      </c>
      <c r="BE136" s="43">
        <v>78.5</v>
      </c>
      <c r="BF136" s="39">
        <v>3.56</v>
      </c>
      <c r="BG136" s="43">
        <v>52.1</v>
      </c>
      <c r="BH136" s="39">
        <v>1.96</v>
      </c>
      <c r="BI136" s="43">
        <v>17.100000000000001</v>
      </c>
      <c r="BJ136" s="39">
        <v>3.01</v>
      </c>
      <c r="BK136" s="29"/>
    </row>
    <row r="137" spans="1:63" x14ac:dyDescent="0.35">
      <c r="A137">
        <v>6</v>
      </c>
      <c r="B137" t="s">
        <v>302</v>
      </c>
      <c r="C137" t="s">
        <v>303</v>
      </c>
      <c r="D137" s="21">
        <v>6.6699999999999995E-2</v>
      </c>
      <c r="E137" s="22">
        <v>-7.36</v>
      </c>
      <c r="F137" s="21">
        <v>0.22770000000000001</v>
      </c>
      <c r="G137" s="22">
        <v>-3.82</v>
      </c>
      <c r="H137" s="21">
        <v>0.1799</v>
      </c>
      <c r="I137" s="22">
        <v>-3.67</v>
      </c>
      <c r="J137" s="23">
        <v>0.40760000000000002</v>
      </c>
      <c r="K137" s="22">
        <v>-3.76</v>
      </c>
      <c r="L137" s="23">
        <v>391.71</v>
      </c>
      <c r="M137" s="29"/>
      <c r="N137" s="38">
        <v>340</v>
      </c>
      <c r="O137" s="39">
        <v>14.09</v>
      </c>
      <c r="P137" s="38">
        <v>380</v>
      </c>
      <c r="Q137" s="39">
        <v>14.11</v>
      </c>
      <c r="R137" s="29"/>
      <c r="S137" s="23">
        <v>237</v>
      </c>
      <c r="T137" s="22">
        <v>4.87</v>
      </c>
      <c r="U137" s="23">
        <v>237</v>
      </c>
      <c r="V137" s="22">
        <v>4.87</v>
      </c>
      <c r="W137" s="23">
        <v>237</v>
      </c>
      <c r="X137" s="22">
        <v>4.87</v>
      </c>
      <c r="Y137" s="23">
        <v>237</v>
      </c>
      <c r="Z137" s="22">
        <v>4.87</v>
      </c>
      <c r="AA137" s="23">
        <v>237</v>
      </c>
      <c r="AB137" s="22">
        <v>4.87</v>
      </c>
      <c r="AC137" s="23">
        <v>237</v>
      </c>
      <c r="AD137" s="22">
        <v>4.87</v>
      </c>
      <c r="AE137" s="23">
        <v>237</v>
      </c>
      <c r="AF137" s="22">
        <v>4.87</v>
      </c>
      <c r="AG137" s="23">
        <v>1185</v>
      </c>
      <c r="AH137" s="22">
        <v>4.87</v>
      </c>
      <c r="AI137" s="23">
        <v>1185</v>
      </c>
      <c r="AJ137" s="22">
        <v>4.87</v>
      </c>
      <c r="AK137" s="23">
        <v>2844</v>
      </c>
      <c r="AL137" s="22">
        <v>4.87</v>
      </c>
      <c r="AM137" s="23">
        <v>14220</v>
      </c>
      <c r="AN137" s="22">
        <v>4.87</v>
      </c>
      <c r="AO137" s="29"/>
      <c r="AP137" s="40">
        <v>0</v>
      </c>
      <c r="AQ137" s="41">
        <v>0</v>
      </c>
      <c r="AR137" s="40">
        <v>968.71</v>
      </c>
      <c r="AS137" s="41">
        <v>2.31</v>
      </c>
      <c r="AT137" s="40">
        <v>1008.71</v>
      </c>
      <c r="AU137" s="41">
        <v>2.74</v>
      </c>
      <c r="AV137" s="29"/>
      <c r="AW137" s="42">
        <v>0</v>
      </c>
      <c r="AX137" s="42">
        <v>0</v>
      </c>
      <c r="AY137" s="22">
        <v>0</v>
      </c>
      <c r="AZ137" s="42">
        <v>55</v>
      </c>
      <c r="BA137" s="22">
        <v>2.8</v>
      </c>
      <c r="BB137" s="29"/>
      <c r="BC137" s="43">
        <v>86.85</v>
      </c>
      <c r="BD137" s="39">
        <v>3.58</v>
      </c>
      <c r="BE137" s="43">
        <v>78.5</v>
      </c>
      <c r="BF137" s="39">
        <v>3.56</v>
      </c>
      <c r="BG137" s="43">
        <v>52.1</v>
      </c>
      <c r="BH137" s="39">
        <v>1.96</v>
      </c>
      <c r="BI137" s="43">
        <v>16.850000000000001</v>
      </c>
      <c r="BJ137" s="39">
        <v>2.74</v>
      </c>
      <c r="BK137" s="29"/>
    </row>
    <row r="138" spans="1:63" x14ac:dyDescent="0.35">
      <c r="A138">
        <v>6</v>
      </c>
      <c r="B138" t="s">
        <v>304</v>
      </c>
      <c r="C138" t="s">
        <v>305</v>
      </c>
      <c r="D138" s="21">
        <v>8.5319999999999993E-2</v>
      </c>
      <c r="E138" s="22">
        <v>3.07</v>
      </c>
      <c r="F138" s="21">
        <v>0.22281999999999999</v>
      </c>
      <c r="G138" s="22">
        <v>3.08</v>
      </c>
      <c r="H138" s="21">
        <v>0.16713</v>
      </c>
      <c r="I138" s="22">
        <v>3.08</v>
      </c>
      <c r="J138" s="23">
        <v>0.38995000000000002</v>
      </c>
      <c r="K138" s="22">
        <v>3.08</v>
      </c>
      <c r="L138" s="23">
        <v>500.71</v>
      </c>
      <c r="M138" s="29"/>
      <c r="N138" s="38">
        <v>306.01</v>
      </c>
      <c r="O138" s="39">
        <v>12.9</v>
      </c>
      <c r="P138" s="38">
        <v>463.65</v>
      </c>
      <c r="Q138" s="39">
        <v>12.9</v>
      </c>
      <c r="R138" s="29"/>
      <c r="S138" s="23">
        <v>213.68</v>
      </c>
      <c r="T138" s="22">
        <v>3.5</v>
      </c>
      <c r="U138" s="23">
        <v>290.02</v>
      </c>
      <c r="V138" s="22">
        <v>3.5</v>
      </c>
      <c r="W138" s="23">
        <v>290.02</v>
      </c>
      <c r="X138" s="22">
        <v>3.5</v>
      </c>
      <c r="Y138" s="23">
        <v>428.72</v>
      </c>
      <c r="Z138" s="22">
        <v>3.49</v>
      </c>
      <c r="AA138" s="23">
        <v>428.72</v>
      </c>
      <c r="AB138" s="22">
        <v>3.49</v>
      </c>
      <c r="AC138" s="23">
        <v>534.32000000000005</v>
      </c>
      <c r="AD138" s="22">
        <v>3.45</v>
      </c>
      <c r="AE138" s="23">
        <v>640.32000000000005</v>
      </c>
      <c r="AF138" s="22">
        <v>3.49</v>
      </c>
      <c r="AG138" s="23">
        <v>2333.12</v>
      </c>
      <c r="AH138" s="22">
        <v>3.49</v>
      </c>
      <c r="AI138" s="23">
        <v>2756.3199999999997</v>
      </c>
      <c r="AJ138" s="22">
        <v>3.49</v>
      </c>
      <c r="AK138" s="23">
        <v>6459.32</v>
      </c>
      <c r="AL138" s="22">
        <v>3.49</v>
      </c>
      <c r="AM138" s="23">
        <v>31851.32</v>
      </c>
      <c r="AN138" s="22">
        <v>3.49</v>
      </c>
      <c r="AO138" s="29"/>
      <c r="AP138" s="40">
        <v>0</v>
      </c>
      <c r="AQ138" s="41">
        <v>0</v>
      </c>
      <c r="AR138" s="40">
        <v>1020.4000000000001</v>
      </c>
      <c r="AS138" s="41">
        <v>5.93</v>
      </c>
      <c r="AT138" s="40">
        <v>1254.3799999999999</v>
      </c>
      <c r="AU138" s="41">
        <v>6.6</v>
      </c>
      <c r="AV138" s="29"/>
      <c r="AW138" s="42">
        <v>2.06</v>
      </c>
      <c r="AX138" s="42">
        <v>3.5</v>
      </c>
      <c r="AY138" s="22">
        <v>2.94</v>
      </c>
      <c r="AZ138" s="42">
        <v>0</v>
      </c>
      <c r="BA138" s="22" t="s">
        <v>775</v>
      </c>
      <c r="BB138" s="29"/>
      <c r="BC138" s="43">
        <v>86.85</v>
      </c>
      <c r="BD138" s="39">
        <v>3.55</v>
      </c>
      <c r="BE138" s="43">
        <v>78.5</v>
      </c>
      <c r="BF138" s="39">
        <v>3.56</v>
      </c>
      <c r="BG138" s="43">
        <v>52.1</v>
      </c>
      <c r="BH138" s="39">
        <v>1.94</v>
      </c>
      <c r="BI138" s="43">
        <v>15.5</v>
      </c>
      <c r="BJ138" s="39">
        <v>3.33</v>
      </c>
      <c r="BK138" s="29"/>
    </row>
    <row r="139" spans="1:63" x14ac:dyDescent="0.35">
      <c r="A139">
        <v>6</v>
      </c>
      <c r="B139" t="s">
        <v>306</v>
      </c>
      <c r="C139" t="s">
        <v>307</v>
      </c>
      <c r="D139" s="21">
        <v>8.9499999999999996E-2</v>
      </c>
      <c r="E139" s="22">
        <v>15.37</v>
      </c>
      <c r="F139" s="21">
        <v>0.51500000000000001</v>
      </c>
      <c r="G139" s="22">
        <v>15.75</v>
      </c>
      <c r="H139" s="21">
        <v>0.41589999999999999</v>
      </c>
      <c r="I139" s="22">
        <v>15.75</v>
      </c>
      <c r="J139" s="23">
        <v>0.93090000000000006</v>
      </c>
      <c r="K139" s="22">
        <v>15.75</v>
      </c>
      <c r="L139" s="23">
        <v>548.23</v>
      </c>
      <c r="M139" s="29"/>
      <c r="N139" s="38">
        <v>313.05</v>
      </c>
      <c r="O139" s="39">
        <v>0.02</v>
      </c>
      <c r="P139" s="38">
        <v>477.2</v>
      </c>
      <c r="Q139" s="39">
        <v>12.2</v>
      </c>
      <c r="R139" s="29"/>
      <c r="S139" s="23">
        <v>254.13</v>
      </c>
      <c r="T139" s="22">
        <v>3.4</v>
      </c>
      <c r="U139" s="23">
        <v>254.13</v>
      </c>
      <c r="V139" s="22">
        <v>3.4</v>
      </c>
      <c r="W139" s="23">
        <v>254.13</v>
      </c>
      <c r="X139" s="22">
        <v>3.4</v>
      </c>
      <c r="Y139" s="23">
        <v>254.13</v>
      </c>
      <c r="Z139" s="22">
        <v>3.4</v>
      </c>
      <c r="AA139" s="23">
        <v>351.13</v>
      </c>
      <c r="AB139" s="22">
        <v>3.34</v>
      </c>
      <c r="AC139" s="23">
        <v>545.13</v>
      </c>
      <c r="AD139" s="22">
        <v>3.29</v>
      </c>
      <c r="AE139" s="23">
        <v>739.13</v>
      </c>
      <c r="AF139" s="22">
        <v>3.26</v>
      </c>
      <c r="AG139" s="23">
        <v>3843.13</v>
      </c>
      <c r="AH139" s="22">
        <v>3.21</v>
      </c>
      <c r="AI139" s="23">
        <v>4619.13</v>
      </c>
      <c r="AJ139" s="22">
        <v>3.2</v>
      </c>
      <c r="AK139" s="23">
        <v>11409.13</v>
      </c>
      <c r="AL139" s="22">
        <v>3.2</v>
      </c>
      <c r="AM139" s="23">
        <v>57969.13</v>
      </c>
      <c r="AN139" s="22">
        <v>3.19</v>
      </c>
      <c r="AO139" s="29"/>
      <c r="AP139" s="40">
        <v>0</v>
      </c>
      <c r="AQ139" s="41">
        <v>0</v>
      </c>
      <c r="AR139" s="40">
        <v>1115.4099999999999</v>
      </c>
      <c r="AS139" s="41">
        <v>7.88</v>
      </c>
      <c r="AT139" s="40">
        <v>1279.56</v>
      </c>
      <c r="AU139" s="41">
        <v>11.63</v>
      </c>
      <c r="AV139" s="29"/>
      <c r="AW139" s="42">
        <v>4.92</v>
      </c>
      <c r="AX139" s="42">
        <v>12.53</v>
      </c>
      <c r="AY139" s="22">
        <v>30.69</v>
      </c>
      <c r="AZ139" s="42">
        <v>99</v>
      </c>
      <c r="BA139" s="22">
        <v>4.43</v>
      </c>
      <c r="BB139" s="29"/>
      <c r="BC139" s="43">
        <v>86.85</v>
      </c>
      <c r="BD139" s="39">
        <v>3.58</v>
      </c>
      <c r="BE139" s="43">
        <v>78.5</v>
      </c>
      <c r="BF139" s="39">
        <v>3.56</v>
      </c>
      <c r="BG139" s="43">
        <v>52.1</v>
      </c>
      <c r="BH139" s="39">
        <v>1.96</v>
      </c>
      <c r="BI139" s="43">
        <v>20.75</v>
      </c>
      <c r="BJ139" s="39">
        <v>4.2699999999999996</v>
      </c>
      <c r="BK139" s="29"/>
    </row>
    <row r="140" spans="1:63" x14ac:dyDescent="0.35">
      <c r="A140">
        <v>6</v>
      </c>
      <c r="B140" t="s">
        <v>308</v>
      </c>
      <c r="C140" t="s">
        <v>309</v>
      </c>
      <c r="D140" s="21">
        <v>9.5600000000000004E-2</v>
      </c>
      <c r="E140" s="22">
        <v>4.0599999999999996</v>
      </c>
      <c r="F140" s="21">
        <v>0.32969999999999999</v>
      </c>
      <c r="G140" s="22">
        <v>3.79</v>
      </c>
      <c r="H140" s="21">
        <v>0.1696</v>
      </c>
      <c r="I140" s="22">
        <v>-3.68</v>
      </c>
      <c r="J140" s="23">
        <v>0.49929999999999997</v>
      </c>
      <c r="K140" s="22">
        <v>1.1299999999999999</v>
      </c>
      <c r="L140" s="23">
        <v>623.28</v>
      </c>
      <c r="M140" s="29"/>
      <c r="N140" s="38">
        <v>283.52</v>
      </c>
      <c r="O140" s="39">
        <v>5.12</v>
      </c>
      <c r="P140" s="38">
        <v>372.15</v>
      </c>
      <c r="Q140" s="39">
        <v>10.38</v>
      </c>
      <c r="R140" s="29"/>
      <c r="S140" s="23">
        <v>315.74</v>
      </c>
      <c r="T140" s="22">
        <v>10</v>
      </c>
      <c r="U140" s="23">
        <v>384.36</v>
      </c>
      <c r="V140" s="22">
        <v>7.07</v>
      </c>
      <c r="W140" s="23">
        <v>315.74</v>
      </c>
      <c r="X140" s="22">
        <v>10</v>
      </c>
      <c r="Y140" s="23">
        <v>384.36</v>
      </c>
      <c r="Z140" s="22">
        <v>7.07</v>
      </c>
      <c r="AA140" s="23">
        <v>471.67</v>
      </c>
      <c r="AB140" s="22">
        <v>9.85</v>
      </c>
      <c r="AC140" s="23">
        <v>550.52</v>
      </c>
      <c r="AD140" s="22">
        <v>9.85</v>
      </c>
      <c r="AE140" s="23">
        <v>628.92999999999995</v>
      </c>
      <c r="AF140" s="22">
        <v>9.85</v>
      </c>
      <c r="AG140" s="23">
        <v>2595.25</v>
      </c>
      <c r="AH140" s="22">
        <v>9.85</v>
      </c>
      <c r="AI140" s="23">
        <v>2595.25</v>
      </c>
      <c r="AJ140" s="22">
        <v>9.85</v>
      </c>
      <c r="AK140" s="23">
        <v>4874.25</v>
      </c>
      <c r="AL140" s="22">
        <v>9.85</v>
      </c>
      <c r="AM140" s="23">
        <v>17985.87</v>
      </c>
      <c r="AN140" s="22">
        <v>9.85</v>
      </c>
      <c r="AO140" s="29"/>
      <c r="AP140" s="40">
        <v>0</v>
      </c>
      <c r="AQ140" s="41">
        <v>0</v>
      </c>
      <c r="AR140" s="40">
        <v>1222.54</v>
      </c>
      <c r="AS140" s="41">
        <v>5.78</v>
      </c>
      <c r="AT140" s="40">
        <v>1379.79</v>
      </c>
      <c r="AU140" s="41">
        <v>6.54</v>
      </c>
      <c r="AV140" s="29"/>
      <c r="AW140" s="42">
        <v>1.67</v>
      </c>
      <c r="AX140" s="42">
        <v>3.32</v>
      </c>
      <c r="AY140" s="22">
        <v>17.309999999999999</v>
      </c>
      <c r="AZ140" s="42">
        <v>55.13</v>
      </c>
      <c r="BA140" s="22">
        <v>-48.65</v>
      </c>
      <c r="BB140" s="29"/>
      <c r="BC140" s="43">
        <v>86.85</v>
      </c>
      <c r="BD140" s="39">
        <v>3.58</v>
      </c>
      <c r="BE140" s="43">
        <v>78.5</v>
      </c>
      <c r="BF140" s="39">
        <v>3.56</v>
      </c>
      <c r="BG140" s="43">
        <v>52.1</v>
      </c>
      <c r="BH140" s="39">
        <v>1.96</v>
      </c>
      <c r="BI140" s="43">
        <v>18.45</v>
      </c>
      <c r="BJ140" s="39">
        <v>2.79</v>
      </c>
      <c r="BK140" s="29"/>
    </row>
    <row r="141" spans="1:63" x14ac:dyDescent="0.35">
      <c r="A141">
        <v>6</v>
      </c>
      <c r="B141" t="s">
        <v>310</v>
      </c>
      <c r="C141" t="s">
        <v>311</v>
      </c>
      <c r="D141" s="21">
        <v>8.5599999999999996E-2</v>
      </c>
      <c r="E141" s="22">
        <v>12.86</v>
      </c>
      <c r="F141" s="21">
        <v>0.29670000000000002</v>
      </c>
      <c r="G141" s="22">
        <v>16.78</v>
      </c>
      <c r="H141" s="21">
        <v>0.23719999999999999</v>
      </c>
      <c r="I141" s="22">
        <v>16.79</v>
      </c>
      <c r="J141" s="23">
        <v>0.53390000000000004</v>
      </c>
      <c r="K141" s="22">
        <v>16.78</v>
      </c>
      <c r="L141" s="23">
        <v>406.7</v>
      </c>
      <c r="M141" s="29"/>
      <c r="N141" s="38">
        <v>280.08999999999997</v>
      </c>
      <c r="O141" s="39">
        <v>0</v>
      </c>
      <c r="P141" s="38">
        <v>310.18</v>
      </c>
      <c r="Q141" s="39">
        <v>0</v>
      </c>
      <c r="R141" s="29"/>
      <c r="S141" s="23">
        <v>135.96</v>
      </c>
      <c r="T141" s="22">
        <v>29.04</v>
      </c>
      <c r="U141" s="23">
        <v>135.96</v>
      </c>
      <c r="V141" s="22">
        <v>29.04</v>
      </c>
      <c r="W141" s="23">
        <v>452.64</v>
      </c>
      <c r="X141" s="22">
        <v>29.09</v>
      </c>
      <c r="Y141" s="23">
        <v>452.64</v>
      </c>
      <c r="Z141" s="22">
        <v>29.09</v>
      </c>
      <c r="AA141" s="23">
        <v>452.64</v>
      </c>
      <c r="AB141" s="22">
        <v>29.09</v>
      </c>
      <c r="AC141" s="23">
        <v>452.64</v>
      </c>
      <c r="AD141" s="22">
        <v>29.09</v>
      </c>
      <c r="AE141" s="23">
        <v>452.64</v>
      </c>
      <c r="AF141" s="22">
        <v>29.09</v>
      </c>
      <c r="AG141" s="23">
        <v>452.64</v>
      </c>
      <c r="AH141" s="22">
        <v>29.09</v>
      </c>
      <c r="AI141" s="23">
        <v>452.64</v>
      </c>
      <c r="AJ141" s="22">
        <v>29.09</v>
      </c>
      <c r="AK141" s="23">
        <v>452.64</v>
      </c>
      <c r="AL141" s="22">
        <v>29.09</v>
      </c>
      <c r="AM141" s="23">
        <v>452.64</v>
      </c>
      <c r="AN141" s="22">
        <v>29.09</v>
      </c>
      <c r="AO141" s="29"/>
      <c r="AP141" s="40">
        <v>0</v>
      </c>
      <c r="AQ141" s="41">
        <v>0</v>
      </c>
      <c r="AR141" s="40">
        <v>822.75</v>
      </c>
      <c r="AS141" s="41">
        <v>10.32</v>
      </c>
      <c r="AT141" s="40">
        <v>852.84</v>
      </c>
      <c r="AU141" s="41">
        <v>9.92</v>
      </c>
      <c r="AV141" s="29"/>
      <c r="AW141" s="42">
        <v>2.7</v>
      </c>
      <c r="AX141" s="42">
        <v>2.7</v>
      </c>
      <c r="AY141" s="22">
        <v>121.31</v>
      </c>
      <c r="AZ141" s="42">
        <v>110.4</v>
      </c>
      <c r="BA141" s="22">
        <v>10.050000000000001</v>
      </c>
      <c r="BB141" s="29"/>
      <c r="BC141" s="43">
        <v>86.85</v>
      </c>
      <c r="BD141" s="39">
        <v>3.64</v>
      </c>
      <c r="BE141" s="43">
        <v>78.5</v>
      </c>
      <c r="BF141" s="39">
        <v>4.67</v>
      </c>
      <c r="BG141" s="43">
        <v>52.1</v>
      </c>
      <c r="BH141" s="39">
        <v>1.94</v>
      </c>
      <c r="BI141" s="43">
        <v>18.5</v>
      </c>
      <c r="BJ141" s="39">
        <v>3.93</v>
      </c>
      <c r="BK141" s="29"/>
    </row>
    <row r="142" spans="1:63" x14ac:dyDescent="0.35">
      <c r="A142">
        <v>6</v>
      </c>
      <c r="B142" t="s">
        <v>312</v>
      </c>
      <c r="C142" t="s">
        <v>313</v>
      </c>
      <c r="D142" s="21">
        <v>8.77E-2</v>
      </c>
      <c r="E142" s="22">
        <v>3.15</v>
      </c>
      <c r="F142" s="21">
        <v>0.2487</v>
      </c>
      <c r="G142" s="22">
        <v>-2.52</v>
      </c>
      <c r="H142" s="21">
        <v>0.19670000000000001</v>
      </c>
      <c r="I142" s="22">
        <v>-1.21</v>
      </c>
      <c r="J142" s="23">
        <v>0.44540000000000002</v>
      </c>
      <c r="K142" s="22">
        <v>-1.94</v>
      </c>
      <c r="L142" s="23">
        <v>419.5</v>
      </c>
      <c r="M142" s="29"/>
      <c r="N142" s="38">
        <v>386</v>
      </c>
      <c r="O142" s="39">
        <v>10.6</v>
      </c>
      <c r="P142" s="38">
        <v>486</v>
      </c>
      <c r="Q142" s="39">
        <v>10.71</v>
      </c>
      <c r="R142" s="29"/>
      <c r="S142" s="23">
        <v>168</v>
      </c>
      <c r="T142" s="22">
        <v>-13.4</v>
      </c>
      <c r="U142" s="23">
        <v>168</v>
      </c>
      <c r="V142" s="22">
        <v>-13.4</v>
      </c>
      <c r="W142" s="23">
        <v>168</v>
      </c>
      <c r="X142" s="22">
        <v>-13.4</v>
      </c>
      <c r="Y142" s="23">
        <v>168</v>
      </c>
      <c r="Z142" s="22">
        <v>-13.4</v>
      </c>
      <c r="AA142" s="23">
        <v>168</v>
      </c>
      <c r="AB142" s="22">
        <v>-13.4</v>
      </c>
      <c r="AC142" s="23">
        <v>336</v>
      </c>
      <c r="AD142" s="22">
        <v>-13.4</v>
      </c>
      <c r="AE142" s="23">
        <v>336</v>
      </c>
      <c r="AF142" s="22">
        <v>-13.4</v>
      </c>
      <c r="AG142" s="23">
        <v>1176</v>
      </c>
      <c r="AH142" s="22">
        <v>-13.4</v>
      </c>
      <c r="AI142" s="23">
        <v>1400</v>
      </c>
      <c r="AJ142" s="22">
        <v>-9.7899999999999991</v>
      </c>
      <c r="AK142" s="23">
        <v>3360</v>
      </c>
      <c r="AL142" s="22">
        <v>-13.4</v>
      </c>
      <c r="AM142" s="23">
        <v>16800</v>
      </c>
      <c r="AN142" s="22">
        <v>-13.4</v>
      </c>
      <c r="AO142" s="29"/>
      <c r="AP142" s="40">
        <v>0</v>
      </c>
      <c r="AQ142" s="41">
        <v>0</v>
      </c>
      <c r="AR142" s="40">
        <v>973.5</v>
      </c>
      <c r="AS142" s="41">
        <v>2.5099999999999998</v>
      </c>
      <c r="AT142" s="40">
        <v>1073.5</v>
      </c>
      <c r="AU142" s="41">
        <v>3.25</v>
      </c>
      <c r="AV142" s="29"/>
      <c r="AW142" s="42">
        <v>4.05</v>
      </c>
      <c r="AX142" s="42">
        <v>2.2999999999999998</v>
      </c>
      <c r="AY142" s="22">
        <v>2.2200000000000002</v>
      </c>
      <c r="AZ142" s="42">
        <v>0</v>
      </c>
      <c r="BA142" s="22">
        <v>0</v>
      </c>
      <c r="BB142" s="29"/>
      <c r="BC142" s="43">
        <v>86.85</v>
      </c>
      <c r="BD142" s="39">
        <v>3.58</v>
      </c>
      <c r="BE142" s="43">
        <v>78.5</v>
      </c>
      <c r="BF142" s="39">
        <v>3.56</v>
      </c>
      <c r="BG142" s="43">
        <v>52.1</v>
      </c>
      <c r="BH142" s="39">
        <v>1.94</v>
      </c>
      <c r="BI142" s="43">
        <v>14.9</v>
      </c>
      <c r="BJ142" s="39">
        <v>2.76</v>
      </c>
      <c r="BK142" s="29"/>
    </row>
    <row r="143" spans="1:63" x14ac:dyDescent="0.35">
      <c r="A143">
        <v>6</v>
      </c>
      <c r="B143" t="s">
        <v>314</v>
      </c>
      <c r="C143" t="s">
        <v>315</v>
      </c>
      <c r="D143" s="21">
        <v>0.11219999999999999</v>
      </c>
      <c r="E143" s="22">
        <v>4.38</v>
      </c>
      <c r="F143" s="21">
        <v>0.3972</v>
      </c>
      <c r="G143" s="22">
        <v>7.29</v>
      </c>
      <c r="H143" s="21">
        <v>0.2303</v>
      </c>
      <c r="I143" s="22">
        <v>27.43</v>
      </c>
      <c r="J143" s="23">
        <v>0.62749999999999995</v>
      </c>
      <c r="K143" s="22">
        <v>13.89</v>
      </c>
      <c r="L143" s="23">
        <v>577.29999999999995</v>
      </c>
      <c r="M143" s="29"/>
      <c r="N143" s="38">
        <v>316.86</v>
      </c>
      <c r="O143" s="39">
        <v>11.85</v>
      </c>
      <c r="P143" s="38">
        <v>346.73</v>
      </c>
      <c r="Q143" s="39">
        <v>11.64</v>
      </c>
      <c r="R143" s="29"/>
      <c r="S143" s="23">
        <v>252.86</v>
      </c>
      <c r="T143" s="22">
        <v>2.6</v>
      </c>
      <c r="U143" s="23">
        <v>252.86</v>
      </c>
      <c r="V143" s="22">
        <v>2.6</v>
      </c>
      <c r="W143" s="23">
        <v>252.86</v>
      </c>
      <c r="X143" s="22">
        <v>2.6</v>
      </c>
      <c r="Y143" s="23">
        <v>252.86</v>
      </c>
      <c r="Z143" s="22">
        <v>2.6</v>
      </c>
      <c r="AA143" s="23">
        <v>252.86</v>
      </c>
      <c r="AB143" s="22">
        <v>2.6</v>
      </c>
      <c r="AC143" s="23">
        <v>252.86</v>
      </c>
      <c r="AD143" s="22">
        <v>2.6</v>
      </c>
      <c r="AE143" s="23">
        <v>252.86</v>
      </c>
      <c r="AF143" s="22">
        <v>2.6</v>
      </c>
      <c r="AG143" s="23">
        <v>252.86</v>
      </c>
      <c r="AH143" s="22">
        <v>2.6</v>
      </c>
      <c r="AI143" s="23">
        <v>252.86</v>
      </c>
      <c r="AJ143" s="22">
        <v>2.6</v>
      </c>
      <c r="AK143" s="23">
        <v>252.86</v>
      </c>
      <c r="AL143" s="22">
        <v>2.6</v>
      </c>
      <c r="AM143" s="23">
        <v>252.86</v>
      </c>
      <c r="AN143" s="22">
        <v>2.6</v>
      </c>
      <c r="AO143" s="29"/>
      <c r="AP143" s="40">
        <v>0</v>
      </c>
      <c r="AQ143" s="41">
        <v>0</v>
      </c>
      <c r="AR143" s="40">
        <v>1147.02</v>
      </c>
      <c r="AS143" s="41">
        <v>5.93</v>
      </c>
      <c r="AT143" s="40">
        <v>1176.8899999999999</v>
      </c>
      <c r="AU143" s="41">
        <v>6.02</v>
      </c>
      <c r="AV143" s="29"/>
      <c r="AW143" s="42">
        <v>1.55</v>
      </c>
      <c r="AX143" s="42">
        <v>3.1</v>
      </c>
      <c r="AY143" s="22">
        <v>3.33</v>
      </c>
      <c r="AZ143" s="42">
        <v>0</v>
      </c>
      <c r="BA143" s="22">
        <v>0</v>
      </c>
      <c r="BB143" s="29"/>
      <c r="BC143" s="43">
        <v>86.85</v>
      </c>
      <c r="BD143" s="39">
        <v>3.55</v>
      </c>
      <c r="BE143" s="43">
        <v>78.5</v>
      </c>
      <c r="BF143" s="39">
        <v>3.56</v>
      </c>
      <c r="BG143" s="43">
        <v>52.1</v>
      </c>
      <c r="BH143" s="39">
        <v>1.94</v>
      </c>
      <c r="BI143" s="43">
        <v>11.5</v>
      </c>
      <c r="BJ143" s="39">
        <v>0.44</v>
      </c>
      <c r="BK143" s="29"/>
    </row>
    <row r="144" spans="1:63" x14ac:dyDescent="0.35">
      <c r="A144">
        <v>6</v>
      </c>
      <c r="B144" t="s">
        <v>316</v>
      </c>
      <c r="C144" t="s">
        <v>317</v>
      </c>
      <c r="D144" s="21">
        <v>0.1162</v>
      </c>
      <c r="E144" s="22">
        <v>4.34</v>
      </c>
      <c r="F144" s="21">
        <v>0.38229999999999997</v>
      </c>
      <c r="G144" s="22">
        <v>6.08</v>
      </c>
      <c r="H144" s="21">
        <v>0.27860000000000001</v>
      </c>
      <c r="I144" s="22">
        <v>6.09</v>
      </c>
      <c r="J144" s="23">
        <v>0.66090000000000004</v>
      </c>
      <c r="K144" s="22">
        <v>6.08</v>
      </c>
      <c r="L144" s="23">
        <v>596.36</v>
      </c>
      <c r="M144" s="29"/>
      <c r="N144" s="38">
        <v>261.5</v>
      </c>
      <c r="O144" s="39">
        <v>3.56</v>
      </c>
      <c r="P144" s="38">
        <v>323</v>
      </c>
      <c r="Q144" s="39">
        <v>3.86</v>
      </c>
      <c r="R144" s="29"/>
      <c r="S144" s="23">
        <v>315</v>
      </c>
      <c r="T144" s="22">
        <v>7.14</v>
      </c>
      <c r="U144" s="23">
        <v>315</v>
      </c>
      <c r="V144" s="22">
        <v>7.14</v>
      </c>
      <c r="W144" s="23">
        <v>315</v>
      </c>
      <c r="X144" s="22">
        <v>7.14</v>
      </c>
      <c r="Y144" s="23">
        <v>315</v>
      </c>
      <c r="Z144" s="22">
        <v>7.14</v>
      </c>
      <c r="AA144" s="23">
        <v>360.25</v>
      </c>
      <c r="AB144" s="22">
        <v>7.14</v>
      </c>
      <c r="AC144" s="23">
        <v>541.25</v>
      </c>
      <c r="AD144" s="22">
        <v>7.13</v>
      </c>
      <c r="AE144" s="23">
        <v>722.25</v>
      </c>
      <c r="AF144" s="22">
        <v>7.12</v>
      </c>
      <c r="AG144" s="23">
        <v>2703.75</v>
      </c>
      <c r="AH144" s="22">
        <v>7.05</v>
      </c>
      <c r="AI144" s="23">
        <v>3191.75</v>
      </c>
      <c r="AJ144" s="22">
        <v>7.04</v>
      </c>
      <c r="AK144" s="23">
        <v>7461.75</v>
      </c>
      <c r="AL144" s="22">
        <v>7.03</v>
      </c>
      <c r="AM144" s="23">
        <v>36741.75</v>
      </c>
      <c r="AN144" s="22">
        <v>7.02</v>
      </c>
      <c r="AO144" s="29"/>
      <c r="AP144" s="40">
        <v>0</v>
      </c>
      <c r="AQ144" s="41">
        <v>0</v>
      </c>
      <c r="AR144" s="40">
        <v>1172.8600000000001</v>
      </c>
      <c r="AS144" s="41">
        <v>4.9000000000000004</v>
      </c>
      <c r="AT144" s="40">
        <v>1234.3600000000001</v>
      </c>
      <c r="AU144" s="41">
        <v>4.91</v>
      </c>
      <c r="AV144" s="29"/>
      <c r="AW144" s="42">
        <v>1.8</v>
      </c>
      <c r="AX144" s="42">
        <v>2.6</v>
      </c>
      <c r="AY144" s="22">
        <v>52.94</v>
      </c>
      <c r="AZ144" s="42">
        <v>0</v>
      </c>
      <c r="BA144" s="22">
        <v>0</v>
      </c>
      <c r="BB144" s="29"/>
      <c r="BC144" s="43">
        <v>86.85</v>
      </c>
      <c r="BD144" s="39">
        <v>3.58</v>
      </c>
      <c r="BE144" s="43">
        <v>78.5</v>
      </c>
      <c r="BF144" s="39">
        <v>3.56</v>
      </c>
      <c r="BG144" s="43">
        <v>52.1</v>
      </c>
      <c r="BH144" s="39">
        <v>1.96</v>
      </c>
      <c r="BI144" s="43">
        <v>20</v>
      </c>
      <c r="BJ144" s="39">
        <v>33.33</v>
      </c>
      <c r="BK144" s="29"/>
    </row>
    <row r="145" spans="1:63" x14ac:dyDescent="0.35">
      <c r="A145">
        <v>6</v>
      </c>
      <c r="B145" t="s">
        <v>318</v>
      </c>
      <c r="C145" t="s">
        <v>319</v>
      </c>
      <c r="D145" s="21">
        <v>9.2999999999999999E-2</v>
      </c>
      <c r="E145" s="22">
        <v>6.28</v>
      </c>
      <c r="F145" s="21">
        <v>0.21179999999999999</v>
      </c>
      <c r="G145" s="22">
        <v>9.7899999999999991</v>
      </c>
      <c r="H145" s="21">
        <v>0.1699</v>
      </c>
      <c r="I145" s="22">
        <v>9.7899999999999991</v>
      </c>
      <c r="J145" s="23">
        <v>0.38169999999999998</v>
      </c>
      <c r="K145" s="22">
        <v>9.7899999999999991</v>
      </c>
      <c r="L145" s="23">
        <v>522.25</v>
      </c>
      <c r="M145" s="29"/>
      <c r="N145" s="38">
        <v>274.7</v>
      </c>
      <c r="O145" s="39">
        <v>0</v>
      </c>
      <c r="P145" s="38">
        <v>310.61</v>
      </c>
      <c r="Q145" s="39">
        <v>0</v>
      </c>
      <c r="R145" s="29"/>
      <c r="S145" s="23">
        <v>237.57</v>
      </c>
      <c r="T145" s="22">
        <v>0</v>
      </c>
      <c r="U145" s="23">
        <v>250.47</v>
      </c>
      <c r="V145" s="22">
        <v>0</v>
      </c>
      <c r="W145" s="23">
        <v>250.47</v>
      </c>
      <c r="X145" s="22">
        <v>0</v>
      </c>
      <c r="Y145" s="23">
        <v>250.47</v>
      </c>
      <c r="Z145" s="22">
        <v>0</v>
      </c>
      <c r="AA145" s="23">
        <v>250.47</v>
      </c>
      <c r="AB145" s="22">
        <v>0</v>
      </c>
      <c r="AC145" s="23">
        <v>250.47</v>
      </c>
      <c r="AD145" s="22">
        <v>0</v>
      </c>
      <c r="AE145" s="23">
        <v>250.47</v>
      </c>
      <c r="AF145" s="22">
        <v>0</v>
      </c>
      <c r="AG145" s="23">
        <v>490.46999999999997</v>
      </c>
      <c r="AH145" s="22">
        <v>0</v>
      </c>
      <c r="AI145" s="23">
        <v>550.47</v>
      </c>
      <c r="AJ145" s="22">
        <v>0</v>
      </c>
      <c r="AK145" s="23">
        <v>1025.47</v>
      </c>
      <c r="AL145" s="22">
        <v>0</v>
      </c>
      <c r="AM145" s="23">
        <v>2425.4700000000003</v>
      </c>
      <c r="AN145" s="22">
        <v>0</v>
      </c>
      <c r="AO145" s="29"/>
      <c r="AP145" s="40">
        <v>0</v>
      </c>
      <c r="AQ145" s="41">
        <v>0</v>
      </c>
      <c r="AR145" s="40">
        <v>1034.52</v>
      </c>
      <c r="AS145" s="41">
        <v>3.07</v>
      </c>
      <c r="AT145" s="40">
        <v>1083.33</v>
      </c>
      <c r="AU145" s="41">
        <v>2.93</v>
      </c>
      <c r="AV145" s="29"/>
      <c r="AW145" s="42">
        <v>1.7</v>
      </c>
      <c r="AX145" s="42">
        <v>1.7</v>
      </c>
      <c r="AY145" s="22">
        <v>3.03</v>
      </c>
      <c r="AZ145" s="42">
        <v>82.25</v>
      </c>
      <c r="BA145" s="22">
        <v>2.81</v>
      </c>
      <c r="BB145" s="29"/>
      <c r="BC145" s="43">
        <v>86.85</v>
      </c>
      <c r="BD145" s="39">
        <v>3.64</v>
      </c>
      <c r="BE145" s="43">
        <v>78.5</v>
      </c>
      <c r="BF145" s="39">
        <v>3.56</v>
      </c>
      <c r="BG145" s="43">
        <v>52.1</v>
      </c>
      <c r="BH145" s="39">
        <v>1.96</v>
      </c>
      <c r="BI145" s="43">
        <v>17.100000000000001</v>
      </c>
      <c r="BJ145" s="39">
        <v>3.01</v>
      </c>
      <c r="BK145" s="29"/>
    </row>
    <row r="146" spans="1:63" x14ac:dyDescent="0.35">
      <c r="A146">
        <v>6</v>
      </c>
      <c r="B146" t="s">
        <v>320</v>
      </c>
      <c r="C146" t="s">
        <v>321</v>
      </c>
      <c r="D146" s="21">
        <v>6.13E-2</v>
      </c>
      <c r="E146" s="22">
        <v>1.72</v>
      </c>
      <c r="F146" s="21">
        <v>0.22950000000000001</v>
      </c>
      <c r="G146" s="22">
        <v>0.98</v>
      </c>
      <c r="H146" s="21">
        <v>0.1741</v>
      </c>
      <c r="I146" s="22">
        <v>-1.0900000000000001</v>
      </c>
      <c r="J146" s="23">
        <v>0.40360000000000001</v>
      </c>
      <c r="K146" s="22">
        <v>0.08</v>
      </c>
      <c r="L146" s="23">
        <v>451.41</v>
      </c>
      <c r="M146" s="29"/>
      <c r="N146" s="38">
        <v>320.39999999999998</v>
      </c>
      <c r="O146" s="39">
        <v>1.6</v>
      </c>
      <c r="P146" s="38">
        <v>469.8</v>
      </c>
      <c r="Q146" s="39">
        <v>2</v>
      </c>
      <c r="R146" s="29"/>
      <c r="S146" s="23">
        <v>194.4</v>
      </c>
      <c r="T146" s="22">
        <v>1.5210392729747568</v>
      </c>
      <c r="U146" s="23">
        <v>194.4</v>
      </c>
      <c r="V146" s="22">
        <v>1.5210392729747568</v>
      </c>
      <c r="W146" s="23">
        <v>194.4</v>
      </c>
      <c r="X146" s="22">
        <v>2.5299999999999998</v>
      </c>
      <c r="Y146" s="23">
        <v>194.4</v>
      </c>
      <c r="Z146" s="22">
        <v>2.5299999999999998</v>
      </c>
      <c r="AA146" s="23">
        <v>234.65</v>
      </c>
      <c r="AB146" s="22">
        <v>2.4900000000000002</v>
      </c>
      <c r="AC146" s="23">
        <v>315.15000000000003</v>
      </c>
      <c r="AD146" s="22">
        <v>2.44</v>
      </c>
      <c r="AE146" s="23">
        <v>395.65000000000003</v>
      </c>
      <c r="AF146" s="22">
        <v>2.41</v>
      </c>
      <c r="AG146" s="23">
        <v>1683.6500000000003</v>
      </c>
      <c r="AH146" s="22">
        <v>2.3199999999999998</v>
      </c>
      <c r="AI146" s="23">
        <v>2005.6500000000003</v>
      </c>
      <c r="AJ146" s="22">
        <v>2.31</v>
      </c>
      <c r="AK146" s="23">
        <v>3479.15</v>
      </c>
      <c r="AL146" s="22">
        <v>2.2599999999999998</v>
      </c>
      <c r="AM146" s="23">
        <v>12853.15</v>
      </c>
      <c r="AN146" s="22">
        <v>2.33</v>
      </c>
      <c r="AO146" s="29"/>
      <c r="AP146" s="40">
        <v>0</v>
      </c>
      <c r="AQ146" s="41">
        <v>0</v>
      </c>
      <c r="AR146" s="40">
        <v>966.20999999999992</v>
      </c>
      <c r="AS146" s="41">
        <v>-0.6</v>
      </c>
      <c r="AT146" s="40">
        <v>1115.6100000000001</v>
      </c>
      <c r="AU146" s="41">
        <v>-0.3</v>
      </c>
      <c r="AV146" s="29"/>
      <c r="AW146" s="42">
        <v>0.75</v>
      </c>
      <c r="AX146" s="42">
        <v>2.7</v>
      </c>
      <c r="AY146" s="22">
        <v>3.85</v>
      </c>
      <c r="AZ146" s="42">
        <v>0</v>
      </c>
      <c r="BA146" s="22">
        <v>0</v>
      </c>
      <c r="BB146" s="29"/>
      <c r="BC146" s="43">
        <v>86.85</v>
      </c>
      <c r="BD146" s="39">
        <v>16.875107869529575</v>
      </c>
      <c r="BE146" s="43">
        <v>78.5</v>
      </c>
      <c r="BF146" s="39">
        <v>22.289070693397722</v>
      </c>
      <c r="BG146" s="43">
        <v>52.1</v>
      </c>
      <c r="BH146" s="39">
        <v>-6.9217938310895982E-2</v>
      </c>
      <c r="BI146" s="43">
        <v>18.149999999999999</v>
      </c>
      <c r="BJ146" s="39">
        <v>2.3394620903435812</v>
      </c>
      <c r="BK146" s="29"/>
    </row>
    <row r="147" spans="1:63" x14ac:dyDescent="0.35">
      <c r="A147">
        <v>7</v>
      </c>
      <c r="B147" t="s">
        <v>322</v>
      </c>
      <c r="C147" t="s">
        <v>323</v>
      </c>
      <c r="D147" s="21">
        <v>9.0649999999999994E-2</v>
      </c>
      <c r="E147" s="22">
        <v>4.3</v>
      </c>
      <c r="F147" s="21">
        <v>0.311</v>
      </c>
      <c r="G147" s="22">
        <v>26.94</v>
      </c>
      <c r="H147" s="21">
        <v>0.18709999999999999</v>
      </c>
      <c r="I147" s="22">
        <v>-12.51</v>
      </c>
      <c r="J147" s="23">
        <v>0.49809999999999999</v>
      </c>
      <c r="K147" s="22">
        <v>8.56</v>
      </c>
      <c r="L147" s="23">
        <v>555.78</v>
      </c>
      <c r="M147" s="29"/>
      <c r="N147" s="38">
        <v>329</v>
      </c>
      <c r="O147" s="39">
        <v>11.01</v>
      </c>
      <c r="P147" s="38">
        <v>411</v>
      </c>
      <c r="Q147" s="39">
        <v>11.19</v>
      </c>
      <c r="R147" s="29"/>
      <c r="S147" s="23">
        <v>195.92</v>
      </c>
      <c r="T147" s="22">
        <v>4.29</v>
      </c>
      <c r="U147" s="23">
        <v>195.92</v>
      </c>
      <c r="V147" s="22">
        <v>4.29</v>
      </c>
      <c r="W147" s="23">
        <v>195.92</v>
      </c>
      <c r="X147" s="22">
        <v>4.29</v>
      </c>
      <c r="Y147" s="23">
        <v>195.92</v>
      </c>
      <c r="Z147" s="22">
        <v>4.29</v>
      </c>
      <c r="AA147" s="23">
        <v>195.92</v>
      </c>
      <c r="AB147" s="22">
        <v>4.29</v>
      </c>
      <c r="AC147" s="23">
        <v>195.92</v>
      </c>
      <c r="AD147" s="22">
        <v>4.29</v>
      </c>
      <c r="AE147" s="23">
        <v>299.41999999999996</v>
      </c>
      <c r="AF147" s="22">
        <v>4.3099999999999996</v>
      </c>
      <c r="AG147" s="23">
        <v>1955.42</v>
      </c>
      <c r="AH147" s="22">
        <v>4.33</v>
      </c>
      <c r="AI147" s="23">
        <v>2369.42</v>
      </c>
      <c r="AJ147" s="22">
        <v>4.33</v>
      </c>
      <c r="AK147" s="23">
        <v>5991.92</v>
      </c>
      <c r="AL147" s="22">
        <v>4.33</v>
      </c>
      <c r="AM147" s="23">
        <v>30831.919999999998</v>
      </c>
      <c r="AN147" s="22">
        <v>4.33</v>
      </c>
      <c r="AO147" s="29"/>
      <c r="AP147" s="40">
        <v>0</v>
      </c>
      <c r="AQ147" s="41">
        <v>0</v>
      </c>
      <c r="AR147" s="40">
        <v>1080.7</v>
      </c>
      <c r="AS147" s="41">
        <v>6.25</v>
      </c>
      <c r="AT147" s="40">
        <v>1162.7</v>
      </c>
      <c r="AU147" s="41">
        <v>6.63</v>
      </c>
      <c r="AV147" s="29"/>
      <c r="AW147" s="42">
        <v>1.9</v>
      </c>
      <c r="AX147" s="42">
        <v>3.75</v>
      </c>
      <c r="AY147" s="22">
        <v>2.74</v>
      </c>
      <c r="AZ147" s="42">
        <v>0</v>
      </c>
      <c r="BA147" s="22" t="s">
        <v>775</v>
      </c>
      <c r="BB147" s="29"/>
      <c r="BC147" s="43">
        <v>86.85</v>
      </c>
      <c r="BD147" s="39">
        <v>3.58</v>
      </c>
      <c r="BE147" s="43">
        <v>78.5</v>
      </c>
      <c r="BF147" s="39">
        <v>3.56</v>
      </c>
      <c r="BG147" s="43">
        <v>52.1</v>
      </c>
      <c r="BH147" s="39">
        <v>1.96</v>
      </c>
      <c r="BI147" s="43">
        <v>14.6</v>
      </c>
      <c r="BJ147" s="39">
        <v>4.29</v>
      </c>
      <c r="BK147" s="29"/>
    </row>
    <row r="148" spans="1:63" x14ac:dyDescent="0.35">
      <c r="A148">
        <v>7</v>
      </c>
      <c r="B148" t="s">
        <v>324</v>
      </c>
      <c r="C148" t="s">
        <v>325</v>
      </c>
      <c r="D148" s="21">
        <v>5.74E-2</v>
      </c>
      <c r="E148" s="22">
        <v>6.18</v>
      </c>
      <c r="F148" s="21">
        <v>0.50870000000000004</v>
      </c>
      <c r="G148" s="22">
        <v>12.49</v>
      </c>
      <c r="H148" s="21">
        <v>6.7299999999999999E-2</v>
      </c>
      <c r="I148" s="22">
        <v>-3.49</v>
      </c>
      <c r="J148" s="23">
        <v>0.57600000000000007</v>
      </c>
      <c r="K148" s="22">
        <v>10.36</v>
      </c>
      <c r="L148" s="23">
        <v>262.5</v>
      </c>
      <c r="M148" s="29"/>
      <c r="N148" s="38">
        <v>251.16</v>
      </c>
      <c r="O148" s="39">
        <v>4.3</v>
      </c>
      <c r="P148" s="38">
        <v>406.47</v>
      </c>
      <c r="Q148" s="39">
        <v>4.28</v>
      </c>
      <c r="R148" s="29"/>
      <c r="S148" s="23">
        <v>205.44</v>
      </c>
      <c r="T148" s="22">
        <v>6.4</v>
      </c>
      <c r="U148" s="23">
        <v>205.44</v>
      </c>
      <c r="V148" s="22">
        <v>6.4</v>
      </c>
      <c r="W148" s="23">
        <v>205.44</v>
      </c>
      <c r="X148" s="22">
        <v>6.4</v>
      </c>
      <c r="Y148" s="23">
        <v>205.44</v>
      </c>
      <c r="Z148" s="22">
        <v>6.4</v>
      </c>
      <c r="AA148" s="23">
        <v>205.44</v>
      </c>
      <c r="AB148" s="22">
        <v>6.4</v>
      </c>
      <c r="AC148" s="23">
        <v>205.44</v>
      </c>
      <c r="AD148" s="22">
        <v>6.4</v>
      </c>
      <c r="AE148" s="23">
        <v>205.44</v>
      </c>
      <c r="AF148" s="22">
        <v>6.4</v>
      </c>
      <c r="AG148" s="23">
        <v>205.44</v>
      </c>
      <c r="AH148" s="22">
        <v>6.4</v>
      </c>
      <c r="AI148" s="23">
        <v>205.44</v>
      </c>
      <c r="AJ148" s="22">
        <v>6.4</v>
      </c>
      <c r="AK148" s="23">
        <v>205.44</v>
      </c>
      <c r="AL148" s="22">
        <v>6.4</v>
      </c>
      <c r="AM148" s="23">
        <v>205.44</v>
      </c>
      <c r="AN148" s="22">
        <v>6.4</v>
      </c>
      <c r="AO148" s="29"/>
      <c r="AP148" s="40">
        <v>0</v>
      </c>
      <c r="AQ148" s="41">
        <v>0</v>
      </c>
      <c r="AR148" s="40">
        <v>719.09999999999991</v>
      </c>
      <c r="AS148" s="41">
        <v>5.58</v>
      </c>
      <c r="AT148" s="40">
        <v>874.41000000000008</v>
      </c>
      <c r="AU148" s="41">
        <v>5.34</v>
      </c>
      <c r="AV148" s="29"/>
      <c r="AW148" s="42">
        <v>1.42</v>
      </c>
      <c r="AX148" s="42">
        <v>2.85</v>
      </c>
      <c r="AY148" s="22">
        <v>4.4000000000000004</v>
      </c>
      <c r="AZ148" s="42">
        <v>0</v>
      </c>
      <c r="BA148" s="22">
        <v>0</v>
      </c>
      <c r="BB148" s="29"/>
      <c r="BC148" s="43">
        <v>86.85</v>
      </c>
      <c r="BD148" s="39">
        <v>3.55</v>
      </c>
      <c r="BE148" s="43">
        <v>78.5</v>
      </c>
      <c r="BF148" s="39">
        <v>3.56</v>
      </c>
      <c r="BG148" s="43">
        <v>52.1</v>
      </c>
      <c r="BH148" s="39">
        <v>1.94</v>
      </c>
      <c r="BI148" s="43">
        <v>13.74</v>
      </c>
      <c r="BJ148" s="39">
        <v>4.33</v>
      </c>
      <c r="BK148" s="29"/>
    </row>
    <row r="149" spans="1:63" x14ac:dyDescent="0.35">
      <c r="A149">
        <v>7</v>
      </c>
      <c r="B149" t="s">
        <v>326</v>
      </c>
      <c r="C149" t="s">
        <v>327</v>
      </c>
      <c r="D149" s="21">
        <v>6.2899999999999998E-2</v>
      </c>
      <c r="E149" s="22">
        <v>6.37</v>
      </c>
      <c r="F149" s="21">
        <v>0.31317</v>
      </c>
      <c r="G149" s="22">
        <v>8.48</v>
      </c>
      <c r="H149" s="21">
        <v>0.25216</v>
      </c>
      <c r="I149" s="22">
        <v>8.48</v>
      </c>
      <c r="J149" s="23">
        <v>0.56533</v>
      </c>
      <c r="K149" s="22">
        <v>8.48</v>
      </c>
      <c r="L149" s="23">
        <v>460.78</v>
      </c>
      <c r="M149" s="29"/>
      <c r="N149" s="38">
        <v>274.05</v>
      </c>
      <c r="O149" s="39">
        <v>2.2200000000000002</v>
      </c>
      <c r="P149" s="38">
        <v>333.07</v>
      </c>
      <c r="Q149" s="39">
        <v>2.2200000000000002</v>
      </c>
      <c r="R149" s="29"/>
      <c r="S149" s="23">
        <v>211.05</v>
      </c>
      <c r="T149" s="22">
        <v>1.66</v>
      </c>
      <c r="U149" s="23">
        <v>211.05</v>
      </c>
      <c r="V149" s="22">
        <v>1.66</v>
      </c>
      <c r="W149" s="23">
        <v>211.05</v>
      </c>
      <c r="X149" s="22">
        <v>1.66</v>
      </c>
      <c r="Y149" s="23">
        <v>211.05</v>
      </c>
      <c r="Z149" s="22">
        <v>1.66</v>
      </c>
      <c r="AA149" s="23">
        <v>211.05</v>
      </c>
      <c r="AB149" s="22">
        <v>1.66</v>
      </c>
      <c r="AC149" s="23">
        <v>211.05</v>
      </c>
      <c r="AD149" s="22">
        <v>1.66</v>
      </c>
      <c r="AE149" s="23">
        <v>211.05</v>
      </c>
      <c r="AF149" s="22">
        <v>1.66</v>
      </c>
      <c r="AG149" s="23">
        <v>1067.05</v>
      </c>
      <c r="AH149" s="22">
        <v>1.7</v>
      </c>
      <c r="AI149" s="23">
        <v>1281.05</v>
      </c>
      <c r="AJ149" s="22">
        <v>1.7</v>
      </c>
      <c r="AK149" s="23">
        <v>3153.55</v>
      </c>
      <c r="AL149" s="22">
        <v>1.71</v>
      </c>
      <c r="AM149" s="23">
        <v>15993.549999999997</v>
      </c>
      <c r="AN149" s="22">
        <v>1.71</v>
      </c>
      <c r="AO149" s="29"/>
      <c r="AP149" s="40">
        <v>0</v>
      </c>
      <c r="AQ149" s="41">
        <v>0</v>
      </c>
      <c r="AR149" s="40">
        <v>945.87999999999988</v>
      </c>
      <c r="AS149" s="41">
        <v>4.07</v>
      </c>
      <c r="AT149" s="40">
        <v>1004.8999999999999</v>
      </c>
      <c r="AU149" s="41">
        <v>3.96</v>
      </c>
      <c r="AV149" s="29"/>
      <c r="AW149" s="42">
        <v>1.3</v>
      </c>
      <c r="AX149" s="42">
        <v>4.55</v>
      </c>
      <c r="AY149" s="22">
        <v>2.25</v>
      </c>
      <c r="AZ149" s="42">
        <v>0</v>
      </c>
      <c r="BA149" s="22">
        <v>0</v>
      </c>
      <c r="BB149" s="29"/>
      <c r="BC149" s="43">
        <v>86.85</v>
      </c>
      <c r="BD149" s="39">
        <v>3.58</v>
      </c>
      <c r="BE149" s="43">
        <v>78.5</v>
      </c>
      <c r="BF149" s="39">
        <v>3.56</v>
      </c>
      <c r="BG149" s="43">
        <v>52.1</v>
      </c>
      <c r="BH149" s="39">
        <v>1.96</v>
      </c>
      <c r="BI149" s="43">
        <v>14.5</v>
      </c>
      <c r="BJ149" s="39">
        <v>2.11</v>
      </c>
      <c r="BK149" s="29"/>
    </row>
    <row r="150" spans="1:63" x14ac:dyDescent="0.35">
      <c r="A150">
        <v>7</v>
      </c>
      <c r="B150" t="s">
        <v>328</v>
      </c>
      <c r="C150" t="s">
        <v>329</v>
      </c>
      <c r="D150" s="21">
        <v>5.7700000000000001E-2</v>
      </c>
      <c r="E150" s="22">
        <v>31.2</v>
      </c>
      <c r="F150" s="21">
        <v>0.24360000000000001</v>
      </c>
      <c r="G150" s="22">
        <v>33.39</v>
      </c>
      <c r="H150" s="21">
        <v>0.18090000000000001</v>
      </c>
      <c r="I150" s="22">
        <v>36.56</v>
      </c>
      <c r="J150" s="23">
        <v>0.42449999999999999</v>
      </c>
      <c r="K150" s="22">
        <v>34.729999999999997</v>
      </c>
      <c r="L150" s="23">
        <v>403.69</v>
      </c>
      <c r="M150" s="29"/>
      <c r="N150" s="38">
        <v>352</v>
      </c>
      <c r="O150" s="39">
        <v>0</v>
      </c>
      <c r="P150" s="38">
        <v>469</v>
      </c>
      <c r="Q150" s="39">
        <v>0</v>
      </c>
      <c r="R150" s="29"/>
      <c r="S150" s="23">
        <v>185.2</v>
      </c>
      <c r="T150" s="22">
        <v>11</v>
      </c>
      <c r="U150" s="23">
        <v>185.2</v>
      </c>
      <c r="V150" s="22">
        <v>11</v>
      </c>
      <c r="W150" s="23">
        <v>185.2</v>
      </c>
      <c r="X150" s="22">
        <v>11</v>
      </c>
      <c r="Y150" s="23">
        <v>185.2</v>
      </c>
      <c r="Z150" s="22">
        <v>11</v>
      </c>
      <c r="AA150" s="23">
        <v>185.2</v>
      </c>
      <c r="AB150" s="22">
        <v>11</v>
      </c>
      <c r="AC150" s="23">
        <v>728.2</v>
      </c>
      <c r="AD150" s="22">
        <v>11.03</v>
      </c>
      <c r="AE150" s="23">
        <v>728.2</v>
      </c>
      <c r="AF150" s="22">
        <v>11.03</v>
      </c>
      <c r="AG150" s="23">
        <v>2239.1999999999998</v>
      </c>
      <c r="AH150" s="22">
        <v>11</v>
      </c>
      <c r="AI150" s="23">
        <v>2239.1999999999998</v>
      </c>
      <c r="AJ150" s="22">
        <v>11</v>
      </c>
      <c r="AK150" s="23">
        <v>6983.2</v>
      </c>
      <c r="AL150" s="22">
        <v>11.01</v>
      </c>
      <c r="AM150" s="23">
        <v>17380.2</v>
      </c>
      <c r="AN150" s="22">
        <v>11.01</v>
      </c>
      <c r="AO150" s="29"/>
      <c r="AP150" s="40">
        <v>0</v>
      </c>
      <c r="AQ150" s="41">
        <v>0</v>
      </c>
      <c r="AR150" s="40">
        <v>940.8900000000001</v>
      </c>
      <c r="AS150" s="41">
        <v>13.83</v>
      </c>
      <c r="AT150" s="40">
        <v>1057.8900000000001</v>
      </c>
      <c r="AU150" s="41">
        <v>12.12</v>
      </c>
      <c r="AV150" s="29"/>
      <c r="AW150" s="42">
        <v>7.23</v>
      </c>
      <c r="AX150" s="42">
        <v>18.43</v>
      </c>
      <c r="AY150" s="22">
        <v>7.63</v>
      </c>
      <c r="AZ150" s="42">
        <v>0</v>
      </c>
      <c r="BA150" s="22">
        <v>0</v>
      </c>
      <c r="BB150" s="29"/>
      <c r="BC150" s="43">
        <v>86.85</v>
      </c>
      <c r="BD150" s="39">
        <v>3.55</v>
      </c>
      <c r="BE150" s="43">
        <v>78.5</v>
      </c>
      <c r="BF150" s="39">
        <v>3.56</v>
      </c>
      <c r="BG150" s="43">
        <v>52.1</v>
      </c>
      <c r="BH150" s="39">
        <v>1.94</v>
      </c>
      <c r="BI150" s="43">
        <v>24.5</v>
      </c>
      <c r="BJ150" s="39">
        <v>3.38</v>
      </c>
      <c r="BK150" s="29"/>
    </row>
    <row r="151" spans="1:63" x14ac:dyDescent="0.35">
      <c r="A151">
        <v>7</v>
      </c>
      <c r="B151" t="s">
        <v>330</v>
      </c>
      <c r="C151" t="s">
        <v>331</v>
      </c>
      <c r="D151" s="21">
        <v>9.0380000000000002E-2</v>
      </c>
      <c r="E151" s="22">
        <v>7.72</v>
      </c>
      <c r="F151" s="21">
        <v>0.47767999999999999</v>
      </c>
      <c r="G151" s="22">
        <v>8.19</v>
      </c>
      <c r="H151" s="21">
        <v>0</v>
      </c>
      <c r="I151" s="22" t="s">
        <v>227</v>
      </c>
      <c r="J151" s="23">
        <v>0.47767999999999999</v>
      </c>
      <c r="K151" s="22">
        <v>8.19</v>
      </c>
      <c r="L151" s="23">
        <v>652.26</v>
      </c>
      <c r="M151" s="29"/>
      <c r="N151" s="38">
        <v>263.56</v>
      </c>
      <c r="O151" s="39">
        <v>2.94</v>
      </c>
      <c r="P151" s="38">
        <v>365.13</v>
      </c>
      <c r="Q151" s="39">
        <v>3.12</v>
      </c>
      <c r="R151" s="29"/>
      <c r="S151" s="23">
        <v>219</v>
      </c>
      <c r="T151" s="22">
        <v>8.9600000000000009</v>
      </c>
      <c r="U151" s="23">
        <v>219</v>
      </c>
      <c r="V151" s="22">
        <v>8.9600000000000009</v>
      </c>
      <c r="W151" s="23">
        <v>219</v>
      </c>
      <c r="X151" s="22">
        <v>8.9600000000000009</v>
      </c>
      <c r="Y151" s="23">
        <v>219</v>
      </c>
      <c r="Z151" s="22">
        <v>8.9600000000000009</v>
      </c>
      <c r="AA151" s="23">
        <v>219</v>
      </c>
      <c r="AB151" s="22">
        <v>8.9600000000000009</v>
      </c>
      <c r="AC151" s="23">
        <v>438</v>
      </c>
      <c r="AD151" s="22">
        <v>8.9600000000000009</v>
      </c>
      <c r="AE151" s="23">
        <v>657</v>
      </c>
      <c r="AF151" s="22">
        <v>8.9600000000000009</v>
      </c>
      <c r="AG151" s="23">
        <v>4818</v>
      </c>
      <c r="AH151" s="22">
        <v>8.9600000000000009</v>
      </c>
      <c r="AI151" s="23">
        <v>4818</v>
      </c>
      <c r="AJ151" s="22">
        <v>8.9600000000000009</v>
      </c>
      <c r="AK151" s="23">
        <v>9198</v>
      </c>
      <c r="AL151" s="22">
        <v>8.9600000000000009</v>
      </c>
      <c r="AM151" s="23">
        <v>9198</v>
      </c>
      <c r="AN151" s="22">
        <v>8.9600000000000009</v>
      </c>
      <c r="AO151" s="29"/>
      <c r="AP151" s="40">
        <v>0</v>
      </c>
      <c r="AQ151" s="41">
        <v>0</v>
      </c>
      <c r="AR151" s="40">
        <v>1134.82</v>
      </c>
      <c r="AS151" s="41">
        <v>6.8</v>
      </c>
      <c r="AT151" s="40">
        <v>1236.3899999999999</v>
      </c>
      <c r="AU151" s="41">
        <v>6.53</v>
      </c>
      <c r="AV151" s="29"/>
      <c r="AW151" s="42">
        <v>2.2999999999999998</v>
      </c>
      <c r="AX151" s="42">
        <v>2.2999999999999998</v>
      </c>
      <c r="AY151" s="22">
        <v>4.55</v>
      </c>
      <c r="AZ151" s="42">
        <v>0</v>
      </c>
      <c r="BA151" s="22">
        <v>0</v>
      </c>
      <c r="BB151" s="29"/>
      <c r="BC151" s="43">
        <v>86.8</v>
      </c>
      <c r="BD151" s="39">
        <v>3.58</v>
      </c>
      <c r="BE151" s="43">
        <v>78.5</v>
      </c>
      <c r="BF151" s="39">
        <v>3.56</v>
      </c>
      <c r="BG151" s="43">
        <v>52.1</v>
      </c>
      <c r="BH151" s="39">
        <v>1.96</v>
      </c>
      <c r="BI151" s="43">
        <v>13.8</v>
      </c>
      <c r="BJ151" s="39">
        <v>2.2200000000000002</v>
      </c>
      <c r="BK151" s="29"/>
    </row>
    <row r="152" spans="1:63" x14ac:dyDescent="0.35">
      <c r="A152">
        <v>7</v>
      </c>
      <c r="B152" t="s">
        <v>332</v>
      </c>
      <c r="C152" t="s">
        <v>333</v>
      </c>
      <c r="D152" s="21">
        <v>7.6700000000000004E-2</v>
      </c>
      <c r="E152" s="22">
        <v>1.47</v>
      </c>
      <c r="F152" s="21">
        <v>0.25190000000000001</v>
      </c>
      <c r="G152" s="22">
        <v>1.87</v>
      </c>
      <c r="H152" s="21">
        <v>0.21099999999999999</v>
      </c>
      <c r="I152" s="22">
        <v>1.85</v>
      </c>
      <c r="J152" s="23">
        <v>0.46289999999999998</v>
      </c>
      <c r="K152" s="22">
        <v>1.86</v>
      </c>
      <c r="L152" s="23">
        <v>330.4</v>
      </c>
      <c r="M152" s="29"/>
      <c r="N152" s="38">
        <v>251.6</v>
      </c>
      <c r="O152" s="39">
        <v>2.4</v>
      </c>
      <c r="P152" s="38">
        <v>376.01</v>
      </c>
      <c r="Q152" s="39">
        <v>2.4</v>
      </c>
      <c r="R152" s="29"/>
      <c r="S152" s="23">
        <v>197.24</v>
      </c>
      <c r="T152" s="22">
        <v>0</v>
      </c>
      <c r="U152" s="23">
        <v>197.24</v>
      </c>
      <c r="V152" s="22">
        <v>0</v>
      </c>
      <c r="W152" s="23">
        <v>197.24</v>
      </c>
      <c r="X152" s="22">
        <v>0</v>
      </c>
      <c r="Y152" s="23">
        <v>197.24</v>
      </c>
      <c r="Z152" s="22">
        <v>0</v>
      </c>
      <c r="AA152" s="23">
        <v>197.24</v>
      </c>
      <c r="AB152" s="22">
        <v>0</v>
      </c>
      <c r="AC152" s="23">
        <v>488</v>
      </c>
      <c r="AD152" s="22">
        <v>0</v>
      </c>
      <c r="AE152" s="23">
        <v>488</v>
      </c>
      <c r="AF152" s="22">
        <v>0</v>
      </c>
      <c r="AG152" s="23">
        <v>1941.8</v>
      </c>
      <c r="AH152" s="22">
        <v>0</v>
      </c>
      <c r="AI152" s="23">
        <v>2523.3200000000002</v>
      </c>
      <c r="AJ152" s="22">
        <v>0</v>
      </c>
      <c r="AK152" s="23">
        <v>5721.68</v>
      </c>
      <c r="AL152" s="22">
        <v>0</v>
      </c>
      <c r="AM152" s="23">
        <v>28982.48</v>
      </c>
      <c r="AN152" s="22">
        <v>0</v>
      </c>
      <c r="AO152" s="29"/>
      <c r="AP152" s="40">
        <v>0</v>
      </c>
      <c r="AQ152" s="41">
        <v>0</v>
      </c>
      <c r="AR152" s="40">
        <v>779.24</v>
      </c>
      <c r="AS152" s="41">
        <v>1.39</v>
      </c>
      <c r="AT152" s="40">
        <v>903.65</v>
      </c>
      <c r="AU152" s="41">
        <v>1.53</v>
      </c>
      <c r="AV152" s="29"/>
      <c r="AW152" s="42">
        <v>1.1499999999999999</v>
      </c>
      <c r="AX152" s="42">
        <v>1.1499999999999999</v>
      </c>
      <c r="AY152" s="22">
        <v>4.55</v>
      </c>
      <c r="AZ152" s="42">
        <v>0</v>
      </c>
      <c r="BA152" s="22">
        <v>0</v>
      </c>
      <c r="BB152" s="29"/>
      <c r="BC152" s="43">
        <v>86.85</v>
      </c>
      <c r="BD152" s="39">
        <v>3.58</v>
      </c>
      <c r="BE152" s="43">
        <v>78.5</v>
      </c>
      <c r="BF152" s="39">
        <v>3.56</v>
      </c>
      <c r="BG152" s="43">
        <v>52.1</v>
      </c>
      <c r="BH152" s="39">
        <v>1.96</v>
      </c>
      <c r="BI152" s="43">
        <v>14.85</v>
      </c>
      <c r="BJ152" s="39">
        <v>0.34</v>
      </c>
      <c r="BK152" s="29"/>
    </row>
    <row r="153" spans="1:63" x14ac:dyDescent="0.35">
      <c r="A153">
        <v>7</v>
      </c>
      <c r="B153" t="s">
        <v>334</v>
      </c>
      <c r="C153" t="s">
        <v>335</v>
      </c>
      <c r="D153" s="21">
        <v>8.9899999999999994E-2</v>
      </c>
      <c r="E153" s="22">
        <v>8.3800000000000008</v>
      </c>
      <c r="F153" s="21">
        <v>0.39100000000000001</v>
      </c>
      <c r="G153" s="22">
        <v>6.32</v>
      </c>
      <c r="H153" s="21">
        <v>0.29239999999999999</v>
      </c>
      <c r="I153" s="22">
        <v>6.34</v>
      </c>
      <c r="J153" s="23">
        <v>0.68340000000000001</v>
      </c>
      <c r="K153" s="22">
        <v>6.33</v>
      </c>
      <c r="L153" s="23">
        <v>981.66</v>
      </c>
      <c r="M153" s="29"/>
      <c r="N153" s="38">
        <v>209.24</v>
      </c>
      <c r="O153" s="39">
        <v>4.04</v>
      </c>
      <c r="P153" s="38">
        <v>418.48</v>
      </c>
      <c r="Q153" s="39">
        <v>4.04</v>
      </c>
      <c r="R153" s="29"/>
      <c r="S153" s="23">
        <v>235.32</v>
      </c>
      <c r="T153" s="22">
        <v>7.8</v>
      </c>
      <c r="U153" s="23">
        <v>235.32</v>
      </c>
      <c r="V153" s="22">
        <v>7.8</v>
      </c>
      <c r="W153" s="23">
        <v>235.32</v>
      </c>
      <c r="X153" s="22">
        <v>7.8</v>
      </c>
      <c r="Y153" s="23">
        <v>235.32</v>
      </c>
      <c r="Z153" s="22">
        <v>7.8</v>
      </c>
      <c r="AA153" s="23">
        <v>235.32</v>
      </c>
      <c r="AB153" s="22">
        <v>7.8</v>
      </c>
      <c r="AC153" s="23">
        <v>235.32</v>
      </c>
      <c r="AD153" s="22">
        <v>7.8</v>
      </c>
      <c r="AE153" s="23">
        <v>235.32</v>
      </c>
      <c r="AF153" s="22">
        <v>7.8</v>
      </c>
      <c r="AG153" s="23">
        <v>235.32</v>
      </c>
      <c r="AH153" s="22">
        <v>7.8</v>
      </c>
      <c r="AI153" s="23">
        <v>235.32</v>
      </c>
      <c r="AJ153" s="22">
        <v>7.8</v>
      </c>
      <c r="AK153" s="23">
        <v>235.32</v>
      </c>
      <c r="AL153" s="22">
        <v>7.8</v>
      </c>
      <c r="AM153" s="23">
        <v>235.32</v>
      </c>
      <c r="AN153" s="22">
        <v>7.8</v>
      </c>
      <c r="AO153" s="29"/>
      <c r="AP153" s="40">
        <v>0</v>
      </c>
      <c r="AQ153" s="41">
        <v>0</v>
      </c>
      <c r="AR153" s="40">
        <v>1426.22</v>
      </c>
      <c r="AS153" s="41">
        <v>7.63</v>
      </c>
      <c r="AT153" s="40">
        <v>1635.4599999999998</v>
      </c>
      <c r="AU153" s="41">
        <v>7.15</v>
      </c>
      <c r="AV153" s="29"/>
      <c r="AW153" s="42">
        <v>2.19</v>
      </c>
      <c r="AX153" s="42">
        <v>2.19</v>
      </c>
      <c r="AY153" s="22">
        <v>2.82</v>
      </c>
      <c r="AZ153" s="42">
        <v>0</v>
      </c>
      <c r="BA153" s="22">
        <v>0</v>
      </c>
      <c r="BB153" s="29"/>
      <c r="BC153" s="43">
        <v>86.85</v>
      </c>
      <c r="BD153" s="39">
        <v>3.64</v>
      </c>
      <c r="BE153" s="43">
        <v>78.5</v>
      </c>
      <c r="BF153" s="39">
        <v>3.56</v>
      </c>
      <c r="BG153" s="43">
        <v>51.1</v>
      </c>
      <c r="BH153" s="39">
        <v>6.24</v>
      </c>
      <c r="BI153" s="43">
        <v>16.600000000000001</v>
      </c>
      <c r="BJ153" s="39">
        <v>32.799999999999997</v>
      </c>
      <c r="BK153" s="29"/>
    </row>
    <row r="154" spans="1:63" x14ac:dyDescent="0.35">
      <c r="A154">
        <v>7</v>
      </c>
      <c r="B154" t="s">
        <v>336</v>
      </c>
      <c r="C154" t="s">
        <v>337</v>
      </c>
      <c r="D154" s="21">
        <v>0.1114</v>
      </c>
      <c r="E154" s="22">
        <v>5.78</v>
      </c>
      <c r="F154" s="21">
        <v>0.46050000000000002</v>
      </c>
      <c r="G154" s="22">
        <v>19.03</v>
      </c>
      <c r="H154" s="21">
        <v>0.27100000000000002</v>
      </c>
      <c r="I154" s="22">
        <v>12.94</v>
      </c>
      <c r="J154" s="23">
        <v>0.73150000000000004</v>
      </c>
      <c r="K154" s="22">
        <v>16.7</v>
      </c>
      <c r="L154" s="23">
        <v>1233.79</v>
      </c>
      <c r="M154" s="29"/>
      <c r="N154" s="38">
        <v>313.76</v>
      </c>
      <c r="O154" s="39">
        <v>3.3</v>
      </c>
      <c r="P154" s="38">
        <v>570.22</v>
      </c>
      <c r="Q154" s="39">
        <v>9.24</v>
      </c>
      <c r="R154" s="29"/>
      <c r="S154" s="23">
        <v>312.77999999999997</v>
      </c>
      <c r="T154" s="22">
        <v>9.2799999999999994</v>
      </c>
      <c r="U154" s="23">
        <v>312.77999999999997</v>
      </c>
      <c r="V154" s="22">
        <v>9.2799999999999994</v>
      </c>
      <c r="W154" s="23" t="s">
        <v>773</v>
      </c>
      <c r="X154" s="22" t="s">
        <v>773</v>
      </c>
      <c r="Y154" s="23" t="s">
        <v>773</v>
      </c>
      <c r="Z154" s="22" t="s">
        <v>773</v>
      </c>
      <c r="AA154" s="23" t="s">
        <v>773</v>
      </c>
      <c r="AB154" s="22" t="s">
        <v>773</v>
      </c>
      <c r="AC154" s="23" t="s">
        <v>773</v>
      </c>
      <c r="AD154" s="22" t="s">
        <v>773</v>
      </c>
      <c r="AE154" s="23" t="s">
        <v>773</v>
      </c>
      <c r="AF154" s="22" t="s">
        <v>773</v>
      </c>
      <c r="AG154" s="23" t="s">
        <v>773</v>
      </c>
      <c r="AH154" s="22" t="s">
        <v>773</v>
      </c>
      <c r="AI154" s="23" t="s">
        <v>773</v>
      </c>
      <c r="AJ154" s="22" t="s">
        <v>773</v>
      </c>
      <c r="AK154" s="23" t="s">
        <v>773</v>
      </c>
      <c r="AL154" s="22" t="s">
        <v>773</v>
      </c>
      <c r="AM154" s="23" t="s">
        <v>773</v>
      </c>
      <c r="AN154" s="22" t="s">
        <v>773</v>
      </c>
      <c r="AO154" s="29"/>
      <c r="AP154" s="40">
        <v>0</v>
      </c>
      <c r="AQ154" s="41">
        <v>0</v>
      </c>
      <c r="AR154" s="40">
        <v>1860.33</v>
      </c>
      <c r="AS154" s="41">
        <v>5.92</v>
      </c>
      <c r="AT154" s="40">
        <v>2116.79</v>
      </c>
      <c r="AU154" s="41">
        <v>7.2</v>
      </c>
      <c r="AV154" s="29"/>
      <c r="AW154" s="42">
        <v>4.0999999999999996</v>
      </c>
      <c r="AX154" s="42">
        <v>5.3</v>
      </c>
      <c r="AY154" s="22">
        <v>2.91</v>
      </c>
      <c r="AZ154" s="42">
        <v>0</v>
      </c>
      <c r="BA154" s="22">
        <v>0</v>
      </c>
      <c r="BB154" s="29"/>
      <c r="BC154" s="43">
        <v>86.85</v>
      </c>
      <c r="BD154" s="39">
        <v>3.55</v>
      </c>
      <c r="BE154" s="43">
        <v>78.5</v>
      </c>
      <c r="BF154" s="39">
        <v>3.56</v>
      </c>
      <c r="BG154" s="43">
        <v>52.1</v>
      </c>
      <c r="BH154" s="39">
        <v>1.94</v>
      </c>
      <c r="BI154" s="43">
        <v>17.100000000000001</v>
      </c>
      <c r="BJ154" s="39">
        <v>3.01</v>
      </c>
      <c r="BK154" s="29"/>
    </row>
    <row r="155" spans="1:63" x14ac:dyDescent="0.35">
      <c r="A155">
        <v>7</v>
      </c>
      <c r="B155" t="s">
        <v>338</v>
      </c>
      <c r="C155" t="s">
        <v>339</v>
      </c>
      <c r="D155" s="21">
        <v>7.1989999999999998E-2</v>
      </c>
      <c r="E155" s="22">
        <v>7.79</v>
      </c>
      <c r="F155" s="21">
        <v>0.47225</v>
      </c>
      <c r="G155" s="22">
        <v>7.07</v>
      </c>
      <c r="H155" s="21">
        <v>0</v>
      </c>
      <c r="I155" s="22" t="s">
        <v>227</v>
      </c>
      <c r="J155" s="23">
        <v>0.47225</v>
      </c>
      <c r="K155" s="22">
        <v>7.07</v>
      </c>
      <c r="L155" s="23">
        <v>408.89</v>
      </c>
      <c r="M155" s="29"/>
      <c r="N155" s="38">
        <v>235.77</v>
      </c>
      <c r="O155" s="39">
        <v>0.59</v>
      </c>
      <c r="P155" s="38">
        <v>332.7</v>
      </c>
      <c r="Q155" s="39">
        <v>0.83</v>
      </c>
      <c r="R155" s="29"/>
      <c r="S155" s="23">
        <v>224</v>
      </c>
      <c r="T155" s="22">
        <v>3.02</v>
      </c>
      <c r="U155" s="23">
        <v>224</v>
      </c>
      <c r="V155" s="22">
        <v>3.02</v>
      </c>
      <c r="W155" s="23">
        <v>224</v>
      </c>
      <c r="X155" s="22">
        <v>3.02</v>
      </c>
      <c r="Y155" s="23">
        <v>224</v>
      </c>
      <c r="Z155" s="22">
        <v>3.02</v>
      </c>
      <c r="AA155" s="23">
        <v>224</v>
      </c>
      <c r="AB155" s="22">
        <v>3.02</v>
      </c>
      <c r="AC155" s="23">
        <v>287.2</v>
      </c>
      <c r="AD155" s="22">
        <v>3</v>
      </c>
      <c r="AE155" s="23">
        <v>350.4</v>
      </c>
      <c r="AF155" s="22">
        <v>2.99</v>
      </c>
      <c r="AG155" s="23">
        <v>1361.6</v>
      </c>
      <c r="AH155" s="22">
        <v>2.95</v>
      </c>
      <c r="AI155" s="23">
        <v>1614.4</v>
      </c>
      <c r="AJ155" s="22">
        <v>2.94</v>
      </c>
      <c r="AK155" s="23">
        <v>3826.4</v>
      </c>
      <c r="AL155" s="22">
        <v>2.94</v>
      </c>
      <c r="AM155" s="23">
        <v>18994.400000000001</v>
      </c>
      <c r="AN155" s="22">
        <v>2.93</v>
      </c>
      <c r="AO155" s="29"/>
      <c r="AP155" s="40">
        <v>0</v>
      </c>
      <c r="AQ155" s="41">
        <v>0</v>
      </c>
      <c r="AR155" s="40">
        <v>868.66</v>
      </c>
      <c r="AS155" s="41">
        <v>4.51</v>
      </c>
      <c r="AT155" s="40">
        <v>965.58999999999992</v>
      </c>
      <c r="AU155" s="41">
        <v>4.1900000000000004</v>
      </c>
      <c r="AV155" s="29"/>
      <c r="AW155" s="42">
        <v>2.35</v>
      </c>
      <c r="AX155" s="42">
        <v>2.5</v>
      </c>
      <c r="AY155" s="22">
        <v>16.28</v>
      </c>
      <c r="AZ155" s="42">
        <v>0</v>
      </c>
      <c r="BA155" s="22">
        <v>0</v>
      </c>
      <c r="BB155" s="29"/>
      <c r="BC155" s="43">
        <v>86.8</v>
      </c>
      <c r="BD155" s="39">
        <v>3.58</v>
      </c>
      <c r="BE155" s="43">
        <v>78.5</v>
      </c>
      <c r="BF155" s="39">
        <v>3.56</v>
      </c>
      <c r="BG155" s="43">
        <v>52.1</v>
      </c>
      <c r="BH155" s="39">
        <v>1.96</v>
      </c>
      <c r="BI155" s="43">
        <v>10</v>
      </c>
      <c r="BJ155" s="39">
        <v>3.09</v>
      </c>
      <c r="BK155" s="29"/>
    </row>
    <row r="156" spans="1:63" x14ac:dyDescent="0.35">
      <c r="A156">
        <v>7</v>
      </c>
      <c r="B156" t="s">
        <v>340</v>
      </c>
      <c r="C156" t="s">
        <v>341</v>
      </c>
      <c r="D156" s="21">
        <v>9.733E-2</v>
      </c>
      <c r="E156" s="22">
        <v>4.29</v>
      </c>
      <c r="F156" s="21">
        <v>0.43258000000000002</v>
      </c>
      <c r="G156" s="22">
        <v>-3.12</v>
      </c>
      <c r="H156" s="21">
        <v>0.37624999999999997</v>
      </c>
      <c r="I156" s="22">
        <v>-0.21</v>
      </c>
      <c r="J156" s="23">
        <v>0.80882999999999994</v>
      </c>
      <c r="K156" s="22">
        <v>-1.79</v>
      </c>
      <c r="L156" s="23">
        <v>302.86</v>
      </c>
      <c r="M156" s="29"/>
      <c r="N156" s="38">
        <v>329</v>
      </c>
      <c r="O156" s="39">
        <v>3.46</v>
      </c>
      <c r="P156" s="38">
        <v>499</v>
      </c>
      <c r="Q156" s="39">
        <v>3.53</v>
      </c>
      <c r="R156" s="29"/>
      <c r="S156" s="23">
        <v>200</v>
      </c>
      <c r="T156" s="22">
        <v>47.22</v>
      </c>
      <c r="U156" s="23">
        <v>200</v>
      </c>
      <c r="V156" s="22">
        <v>47.22</v>
      </c>
      <c r="W156" s="23">
        <v>200</v>
      </c>
      <c r="X156" s="22">
        <v>47.22</v>
      </c>
      <c r="Y156" s="23">
        <v>200</v>
      </c>
      <c r="Z156" s="22">
        <v>47.22</v>
      </c>
      <c r="AA156" s="23">
        <v>200</v>
      </c>
      <c r="AB156" s="22">
        <v>47.22</v>
      </c>
      <c r="AC156" s="23">
        <v>200</v>
      </c>
      <c r="AD156" s="22">
        <v>47.22</v>
      </c>
      <c r="AE156" s="23">
        <v>200</v>
      </c>
      <c r="AF156" s="22">
        <v>47.22</v>
      </c>
      <c r="AG156" s="23">
        <v>200</v>
      </c>
      <c r="AH156" s="22">
        <v>47.22</v>
      </c>
      <c r="AI156" s="23">
        <v>200</v>
      </c>
      <c r="AJ156" s="22">
        <v>47.22</v>
      </c>
      <c r="AK156" s="23">
        <v>200</v>
      </c>
      <c r="AL156" s="22">
        <v>47.22</v>
      </c>
      <c r="AM156" s="23">
        <v>200</v>
      </c>
      <c r="AN156" s="22">
        <v>47.22</v>
      </c>
      <c r="AO156" s="29"/>
      <c r="AP156" s="40">
        <v>0</v>
      </c>
      <c r="AQ156" s="41">
        <v>0</v>
      </c>
      <c r="AR156" s="40">
        <v>831.86</v>
      </c>
      <c r="AS156" s="41">
        <v>11.77</v>
      </c>
      <c r="AT156" s="40">
        <v>1001.86</v>
      </c>
      <c r="AU156" s="41">
        <v>10.31</v>
      </c>
      <c r="AV156" s="29"/>
      <c r="AW156" s="42">
        <v>2.15</v>
      </c>
      <c r="AX156" s="42">
        <v>2.15</v>
      </c>
      <c r="AY156" s="22">
        <v>22.16</v>
      </c>
      <c r="AZ156" s="42">
        <v>0</v>
      </c>
      <c r="BA156" s="22">
        <v>0</v>
      </c>
      <c r="BB156" s="29"/>
      <c r="BC156" s="43">
        <v>83.85</v>
      </c>
      <c r="BD156" s="39">
        <v>0</v>
      </c>
      <c r="BE156" s="43">
        <v>75.8</v>
      </c>
      <c r="BF156" s="39">
        <v>0</v>
      </c>
      <c r="BG156" s="43">
        <v>52.1</v>
      </c>
      <c r="BH156" s="39">
        <v>1.96</v>
      </c>
      <c r="BI156" s="43">
        <v>10.4</v>
      </c>
      <c r="BJ156" s="39">
        <v>3.48</v>
      </c>
      <c r="BK156" s="29"/>
    </row>
    <row r="157" spans="1:63" x14ac:dyDescent="0.35">
      <c r="A157">
        <v>7</v>
      </c>
      <c r="B157" t="s">
        <v>342</v>
      </c>
      <c r="C157" t="s">
        <v>343</v>
      </c>
      <c r="D157" s="21">
        <v>6.7000000000000004E-2</v>
      </c>
      <c r="E157" s="22">
        <v>10.18</v>
      </c>
      <c r="F157" s="21">
        <v>0.2752</v>
      </c>
      <c r="G157" s="22">
        <v>9.8000000000000007</v>
      </c>
      <c r="H157" s="21">
        <v>0.26150000000000001</v>
      </c>
      <c r="I157" s="22">
        <v>9.81</v>
      </c>
      <c r="J157" s="23">
        <v>0.53669999999999995</v>
      </c>
      <c r="K157" s="22">
        <v>9.8000000000000007</v>
      </c>
      <c r="L157" s="23">
        <v>393.28</v>
      </c>
      <c r="M157" s="29"/>
      <c r="N157" s="38">
        <v>383.7</v>
      </c>
      <c r="O157" s="39">
        <v>2.2000000000000002</v>
      </c>
      <c r="P157" s="38">
        <v>483.8</v>
      </c>
      <c r="Q157" s="39">
        <v>1.98</v>
      </c>
      <c r="R157" s="29"/>
      <c r="S157" s="23">
        <v>246.32</v>
      </c>
      <c r="T157" s="22">
        <v>4.37</v>
      </c>
      <c r="U157" s="23">
        <v>246.32</v>
      </c>
      <c r="V157" s="22">
        <v>4.37</v>
      </c>
      <c r="W157" s="23">
        <v>246.32</v>
      </c>
      <c r="X157" s="22">
        <v>4.37</v>
      </c>
      <c r="Y157" s="23">
        <v>246.32</v>
      </c>
      <c r="Z157" s="22">
        <v>4.37</v>
      </c>
      <c r="AA157" s="23">
        <v>246.32</v>
      </c>
      <c r="AB157" s="22">
        <v>4.37</v>
      </c>
      <c r="AC157" s="23">
        <v>246.32</v>
      </c>
      <c r="AD157" s="22">
        <v>4.37</v>
      </c>
      <c r="AE157" s="23">
        <v>246.32</v>
      </c>
      <c r="AF157" s="22">
        <v>4.37</v>
      </c>
      <c r="AG157" s="23">
        <v>1812.7199999999998</v>
      </c>
      <c r="AH157" s="22">
        <v>2.48</v>
      </c>
      <c r="AI157" s="23">
        <v>2204.3199999999997</v>
      </c>
      <c r="AJ157" s="22">
        <v>2.4300000000000002</v>
      </c>
      <c r="AK157" s="23">
        <v>5630.8199999999988</v>
      </c>
      <c r="AL157" s="22">
        <v>1.79</v>
      </c>
      <c r="AM157" s="23">
        <v>29126.819999999996</v>
      </c>
      <c r="AN157" s="22">
        <v>2.21</v>
      </c>
      <c r="AO157" s="29"/>
      <c r="AP157" s="40">
        <v>0</v>
      </c>
      <c r="AQ157" s="41">
        <v>0</v>
      </c>
      <c r="AR157" s="40">
        <v>1023.3</v>
      </c>
      <c r="AS157" s="41">
        <v>5.67</v>
      </c>
      <c r="AT157" s="40">
        <v>1123.3999999999999</v>
      </c>
      <c r="AU157" s="41">
        <v>5.25</v>
      </c>
      <c r="AV157" s="29"/>
      <c r="AW157" s="42">
        <v>3.32</v>
      </c>
      <c r="AX157" s="42">
        <v>3.32</v>
      </c>
      <c r="AY157" s="22">
        <v>2.15</v>
      </c>
      <c r="AZ157" s="42">
        <v>0</v>
      </c>
      <c r="BA157" s="22">
        <v>0</v>
      </c>
      <c r="BB157" s="29"/>
      <c r="BC157" s="43">
        <v>86.85</v>
      </c>
      <c r="BD157" s="39">
        <v>3.58</v>
      </c>
      <c r="BE157" s="43">
        <v>78.5</v>
      </c>
      <c r="BF157" s="39">
        <v>3.56</v>
      </c>
      <c r="BG157" s="43">
        <v>52.1</v>
      </c>
      <c r="BH157" s="39">
        <v>1.94</v>
      </c>
      <c r="BI157" s="43">
        <v>11.75</v>
      </c>
      <c r="BJ157" s="39">
        <v>2.17</v>
      </c>
      <c r="BK157" s="29"/>
    </row>
    <row r="158" spans="1:63" x14ac:dyDescent="0.35">
      <c r="A158">
        <v>7</v>
      </c>
      <c r="B158" t="s">
        <v>344</v>
      </c>
      <c r="C158" t="s">
        <v>345</v>
      </c>
      <c r="D158" s="21">
        <v>7.8299999999999995E-2</v>
      </c>
      <c r="E158" s="22">
        <v>14.83</v>
      </c>
      <c r="F158" s="21">
        <v>0.38700000000000001</v>
      </c>
      <c r="G158" s="22">
        <v>15.38</v>
      </c>
      <c r="H158" s="21">
        <v>0.27889999999999998</v>
      </c>
      <c r="I158" s="22">
        <v>14.58</v>
      </c>
      <c r="J158" s="23">
        <v>0.66589999999999994</v>
      </c>
      <c r="K158" s="22">
        <v>15.04</v>
      </c>
      <c r="L158" s="23">
        <v>364.21</v>
      </c>
      <c r="M158" s="29"/>
      <c r="N158" s="38">
        <v>238.35</v>
      </c>
      <c r="O158" s="39">
        <v>1.4</v>
      </c>
      <c r="P158" s="38">
        <v>288.99</v>
      </c>
      <c r="Q158" s="39">
        <v>-0.06</v>
      </c>
      <c r="R158" s="29"/>
      <c r="S158" s="23">
        <v>314.70999999999998</v>
      </c>
      <c r="T158" s="22">
        <v>3</v>
      </c>
      <c r="U158" s="23">
        <v>314.70999999999998</v>
      </c>
      <c r="V158" s="22">
        <v>3</v>
      </c>
      <c r="W158" s="23" t="s">
        <v>773</v>
      </c>
      <c r="X158" s="22" t="s">
        <v>773</v>
      </c>
      <c r="Y158" s="23" t="s">
        <v>773</v>
      </c>
      <c r="Z158" s="22" t="s">
        <v>773</v>
      </c>
      <c r="AA158" s="23" t="s">
        <v>773</v>
      </c>
      <c r="AB158" s="22" t="s">
        <v>773</v>
      </c>
      <c r="AC158" s="23" t="s">
        <v>773</v>
      </c>
      <c r="AD158" s="22" t="s">
        <v>773</v>
      </c>
      <c r="AE158" s="23" t="s">
        <v>773</v>
      </c>
      <c r="AF158" s="22" t="s">
        <v>773</v>
      </c>
      <c r="AG158" s="23" t="s">
        <v>773</v>
      </c>
      <c r="AH158" s="22" t="s">
        <v>773</v>
      </c>
      <c r="AI158" s="23" t="s">
        <v>773</v>
      </c>
      <c r="AJ158" s="22" t="s">
        <v>773</v>
      </c>
      <c r="AK158" s="23" t="s">
        <v>773</v>
      </c>
      <c r="AL158" s="22" t="s">
        <v>773</v>
      </c>
      <c r="AM158" s="23" t="s">
        <v>773</v>
      </c>
      <c r="AN158" s="22" t="s">
        <v>773</v>
      </c>
      <c r="AO158" s="29"/>
      <c r="AP158" s="40">
        <v>0</v>
      </c>
      <c r="AQ158" s="41">
        <v>0</v>
      </c>
      <c r="AR158" s="40">
        <v>917.27</v>
      </c>
      <c r="AS158" s="41">
        <v>6.93</v>
      </c>
      <c r="AT158" s="40">
        <v>967.91000000000008</v>
      </c>
      <c r="AU158" s="41">
        <v>6.14</v>
      </c>
      <c r="AV158" s="29"/>
      <c r="AW158" s="42">
        <v>1</v>
      </c>
      <c r="AX158" s="42">
        <v>1</v>
      </c>
      <c r="AY158" s="22">
        <v>0</v>
      </c>
      <c r="AZ158" s="42">
        <v>0</v>
      </c>
      <c r="BA158" s="22">
        <v>0</v>
      </c>
      <c r="BB158" s="29"/>
      <c r="BC158" s="43">
        <v>86.85</v>
      </c>
      <c r="BD158" s="39">
        <v>3.58</v>
      </c>
      <c r="BE158" s="43">
        <v>78.5</v>
      </c>
      <c r="BF158" s="39">
        <v>3.56</v>
      </c>
      <c r="BG158" s="43">
        <v>52.1</v>
      </c>
      <c r="BH158" s="39">
        <v>1.96</v>
      </c>
      <c r="BI158" s="43">
        <v>17.100000000000001</v>
      </c>
      <c r="BJ158" s="39">
        <v>3.01</v>
      </c>
      <c r="BK158" s="29"/>
    </row>
    <row r="159" spans="1:63" x14ac:dyDescent="0.35">
      <c r="A159">
        <v>7</v>
      </c>
      <c r="B159" t="s">
        <v>346</v>
      </c>
      <c r="C159" t="s">
        <v>347</v>
      </c>
      <c r="D159" s="21">
        <v>9.3100000000000002E-2</v>
      </c>
      <c r="E159" s="22">
        <v>4.5599999999999996</v>
      </c>
      <c r="F159" s="21">
        <v>0.18859999999999999</v>
      </c>
      <c r="G159" s="22">
        <v>8.24</v>
      </c>
      <c r="H159" s="21">
        <v>0.15190000000000001</v>
      </c>
      <c r="I159" s="22">
        <v>10.25</v>
      </c>
      <c r="J159" s="23">
        <v>0.34050000000000002</v>
      </c>
      <c r="K159" s="22">
        <v>9.1300000000000008</v>
      </c>
      <c r="L159" s="23">
        <v>447.73</v>
      </c>
      <c r="M159" s="29"/>
      <c r="N159" s="38">
        <v>266.64999999999998</v>
      </c>
      <c r="O159" s="39">
        <v>-11.47</v>
      </c>
      <c r="P159" s="38">
        <v>392.64</v>
      </c>
      <c r="Q159" s="39">
        <v>-6.91</v>
      </c>
      <c r="R159" s="29"/>
      <c r="S159" s="23">
        <v>188.75</v>
      </c>
      <c r="T159" s="22">
        <v>3.74</v>
      </c>
      <c r="U159" s="23">
        <v>188.75</v>
      </c>
      <c r="V159" s="22">
        <v>3.74</v>
      </c>
      <c r="W159" s="23" t="s">
        <v>773</v>
      </c>
      <c r="X159" s="22" t="s">
        <v>773</v>
      </c>
      <c r="Y159" s="23" t="s">
        <v>773</v>
      </c>
      <c r="Z159" s="22" t="s">
        <v>773</v>
      </c>
      <c r="AA159" s="23" t="s">
        <v>773</v>
      </c>
      <c r="AB159" s="22" t="s">
        <v>773</v>
      </c>
      <c r="AC159" s="23" t="s">
        <v>773</v>
      </c>
      <c r="AD159" s="22" t="s">
        <v>773</v>
      </c>
      <c r="AE159" s="23" t="s">
        <v>773</v>
      </c>
      <c r="AF159" s="22" t="s">
        <v>773</v>
      </c>
      <c r="AG159" s="23" t="s">
        <v>773</v>
      </c>
      <c r="AH159" s="22" t="s">
        <v>773</v>
      </c>
      <c r="AI159" s="23" t="s">
        <v>773</v>
      </c>
      <c r="AJ159" s="22" t="s">
        <v>773</v>
      </c>
      <c r="AK159" s="23" t="s">
        <v>773</v>
      </c>
      <c r="AL159" s="22" t="s">
        <v>773</v>
      </c>
      <c r="AM159" s="23" t="s">
        <v>773</v>
      </c>
      <c r="AN159" s="22" t="s">
        <v>773</v>
      </c>
      <c r="AO159" s="29"/>
      <c r="AP159" s="40">
        <v>0</v>
      </c>
      <c r="AQ159" s="41">
        <v>0</v>
      </c>
      <c r="AR159" s="40">
        <v>903.13</v>
      </c>
      <c r="AS159" s="41">
        <v>-0.9</v>
      </c>
      <c r="AT159" s="40">
        <v>1029.1199999999999</v>
      </c>
      <c r="AU159" s="41">
        <v>-0.28000000000000003</v>
      </c>
      <c r="AV159" s="29"/>
      <c r="AW159" s="42">
        <v>1.65</v>
      </c>
      <c r="AX159" s="42">
        <v>1.65</v>
      </c>
      <c r="AY159" s="22">
        <v>3.12</v>
      </c>
      <c r="AZ159" s="42">
        <v>0</v>
      </c>
      <c r="BA159" s="22">
        <v>0</v>
      </c>
      <c r="BB159" s="29"/>
      <c r="BC159" s="43">
        <v>86.85</v>
      </c>
      <c r="BD159" s="39">
        <v>3.58</v>
      </c>
      <c r="BE159" s="43">
        <v>78.5</v>
      </c>
      <c r="BF159" s="39">
        <v>3.56</v>
      </c>
      <c r="BG159" s="43">
        <v>52.1</v>
      </c>
      <c r="BH159" s="39">
        <v>1.96</v>
      </c>
      <c r="BI159" s="43">
        <v>9.15</v>
      </c>
      <c r="BJ159" s="39">
        <v>2.81</v>
      </c>
      <c r="BK159" s="29"/>
    </row>
    <row r="160" spans="1:63" x14ac:dyDescent="0.35">
      <c r="A160">
        <v>7</v>
      </c>
      <c r="B160" t="s">
        <v>348</v>
      </c>
      <c r="C160" t="s">
        <v>349</v>
      </c>
      <c r="D160" s="21">
        <v>9.4500000000000001E-2</v>
      </c>
      <c r="E160" s="22">
        <v>35.43</v>
      </c>
      <c r="F160" s="21">
        <v>0.1867</v>
      </c>
      <c r="G160" s="22">
        <v>9.99</v>
      </c>
      <c r="H160" s="21">
        <v>0.15740000000000001</v>
      </c>
      <c r="I160" s="22">
        <v>16.3</v>
      </c>
      <c r="J160" s="23">
        <v>0.34410000000000002</v>
      </c>
      <c r="K160" s="22">
        <v>12.79</v>
      </c>
      <c r="L160" s="23">
        <v>434.96</v>
      </c>
      <c r="M160" s="29"/>
      <c r="N160" s="38">
        <v>309.10000000000002</v>
      </c>
      <c r="O160" s="39">
        <v>4.99</v>
      </c>
      <c r="P160" s="38">
        <v>416.45</v>
      </c>
      <c r="Q160" s="39">
        <v>5.01</v>
      </c>
      <c r="R160" s="29"/>
      <c r="S160" s="23">
        <v>226.45</v>
      </c>
      <c r="T160" s="22">
        <v>17.97</v>
      </c>
      <c r="U160" s="23">
        <v>226.45</v>
      </c>
      <c r="V160" s="22">
        <v>17.97</v>
      </c>
      <c r="W160" s="23">
        <v>226.45</v>
      </c>
      <c r="X160" s="22">
        <v>17.97</v>
      </c>
      <c r="Y160" s="23">
        <v>226.45</v>
      </c>
      <c r="Z160" s="22">
        <v>17.97</v>
      </c>
      <c r="AA160" s="23">
        <v>226.45</v>
      </c>
      <c r="AB160" s="22">
        <v>17.97</v>
      </c>
      <c r="AC160" s="23">
        <v>256.13</v>
      </c>
      <c r="AD160" s="22">
        <v>17.95</v>
      </c>
      <c r="AE160" s="23">
        <v>285.81</v>
      </c>
      <c r="AF160" s="22">
        <v>17.93</v>
      </c>
      <c r="AG160" s="23">
        <v>760.69</v>
      </c>
      <c r="AH160" s="22">
        <v>17.84</v>
      </c>
      <c r="AI160" s="23">
        <v>879.41000000000008</v>
      </c>
      <c r="AJ160" s="22">
        <v>17.829999999999998</v>
      </c>
      <c r="AK160" s="23">
        <v>1918.21</v>
      </c>
      <c r="AL160" s="22">
        <v>17.8</v>
      </c>
      <c r="AM160" s="23">
        <v>9041.41</v>
      </c>
      <c r="AN160" s="22">
        <v>17.78</v>
      </c>
      <c r="AO160" s="29"/>
      <c r="AP160" s="40">
        <v>0</v>
      </c>
      <c r="AQ160" s="41">
        <v>0</v>
      </c>
      <c r="AR160" s="40">
        <v>970.51</v>
      </c>
      <c r="AS160" s="41">
        <v>20.18</v>
      </c>
      <c r="AT160" s="40">
        <v>1077.8599999999999</v>
      </c>
      <c r="AU160" s="41">
        <v>18.48</v>
      </c>
      <c r="AV160" s="29"/>
      <c r="AW160" s="42">
        <v>1.75</v>
      </c>
      <c r="AX160" s="42">
        <v>3.85</v>
      </c>
      <c r="AY160" s="22">
        <v>13.24</v>
      </c>
      <c r="AZ160" s="42">
        <v>0</v>
      </c>
      <c r="BA160" s="22">
        <v>0</v>
      </c>
      <c r="BB160" s="29"/>
      <c r="BC160" s="43">
        <v>86.85</v>
      </c>
      <c r="BD160" s="39">
        <v>3.58</v>
      </c>
      <c r="BE160" s="43">
        <v>78.5</v>
      </c>
      <c r="BF160" s="39">
        <v>3.56</v>
      </c>
      <c r="BG160" s="43">
        <v>52.1</v>
      </c>
      <c r="BH160" s="39">
        <v>1.96</v>
      </c>
      <c r="BI160" s="43">
        <v>11</v>
      </c>
      <c r="BJ160" s="39">
        <v>30.95</v>
      </c>
      <c r="BK160" s="29"/>
    </row>
    <row r="161" spans="1:63" x14ac:dyDescent="0.35">
      <c r="A161">
        <v>7</v>
      </c>
      <c r="B161" t="s">
        <v>350</v>
      </c>
      <c r="C161" t="s">
        <v>351</v>
      </c>
      <c r="D161" s="21">
        <v>0.1154</v>
      </c>
      <c r="E161" s="22">
        <v>20.84</v>
      </c>
      <c r="F161" s="21">
        <v>0.47289999999999999</v>
      </c>
      <c r="G161" s="22">
        <v>6.45</v>
      </c>
      <c r="H161" s="21">
        <v>0.4032</v>
      </c>
      <c r="I161" s="22">
        <v>9.51</v>
      </c>
      <c r="J161" s="23">
        <v>0.87609999999999999</v>
      </c>
      <c r="K161" s="22">
        <v>7.83</v>
      </c>
      <c r="L161" s="23">
        <v>452.22</v>
      </c>
      <c r="M161" s="29"/>
      <c r="N161" s="38">
        <v>360.6</v>
      </c>
      <c r="O161" s="39">
        <v>3.62</v>
      </c>
      <c r="P161" s="38">
        <v>448.8</v>
      </c>
      <c r="Q161" s="39">
        <v>3.89</v>
      </c>
      <c r="R161" s="29"/>
      <c r="S161" s="23">
        <v>197.6</v>
      </c>
      <c r="T161" s="22">
        <v>4.25</v>
      </c>
      <c r="U161" s="23">
        <v>197.6</v>
      </c>
      <c r="V161" s="22">
        <v>4.25</v>
      </c>
      <c r="W161" s="23" t="s">
        <v>773</v>
      </c>
      <c r="X161" s="22" t="s">
        <v>773</v>
      </c>
      <c r="Y161" s="23" t="s">
        <v>773</v>
      </c>
      <c r="Z161" s="22" t="s">
        <v>773</v>
      </c>
      <c r="AA161" s="23" t="s">
        <v>773</v>
      </c>
      <c r="AB161" s="22" t="s">
        <v>773</v>
      </c>
      <c r="AC161" s="23" t="s">
        <v>773</v>
      </c>
      <c r="AD161" s="22" t="s">
        <v>773</v>
      </c>
      <c r="AE161" s="23" t="s">
        <v>773</v>
      </c>
      <c r="AF161" s="22" t="s">
        <v>773</v>
      </c>
      <c r="AG161" s="23" t="s">
        <v>773</v>
      </c>
      <c r="AH161" s="22" t="s">
        <v>773</v>
      </c>
      <c r="AI161" s="23" t="s">
        <v>773</v>
      </c>
      <c r="AJ161" s="22" t="s">
        <v>773</v>
      </c>
      <c r="AK161" s="23" t="s">
        <v>773</v>
      </c>
      <c r="AL161" s="22" t="s">
        <v>773</v>
      </c>
      <c r="AM161" s="23" t="s">
        <v>773</v>
      </c>
      <c r="AN161" s="22" t="s">
        <v>773</v>
      </c>
      <c r="AO161" s="29"/>
      <c r="AP161" s="40">
        <v>0</v>
      </c>
      <c r="AQ161" s="41">
        <v>0</v>
      </c>
      <c r="AR161" s="40">
        <v>1010.4200000000001</v>
      </c>
      <c r="AS161" s="41">
        <v>10.82</v>
      </c>
      <c r="AT161" s="40">
        <v>1098.6199999999999</v>
      </c>
      <c r="AU161" s="41">
        <v>10.33</v>
      </c>
      <c r="AV161" s="29"/>
      <c r="AW161" s="42">
        <v>2.75</v>
      </c>
      <c r="AX161" s="42">
        <v>2.75</v>
      </c>
      <c r="AY161" s="22">
        <v>1.85</v>
      </c>
      <c r="AZ161" s="42">
        <v>0</v>
      </c>
      <c r="BA161" s="22">
        <v>0</v>
      </c>
      <c r="BB161" s="29"/>
      <c r="BC161" s="43">
        <v>86.85</v>
      </c>
      <c r="BD161" s="39">
        <v>3.58</v>
      </c>
      <c r="BE161" s="43">
        <v>78.5</v>
      </c>
      <c r="BF161" s="39">
        <v>3.56</v>
      </c>
      <c r="BG161" s="43">
        <v>52.1</v>
      </c>
      <c r="BH161" s="39">
        <v>1.96</v>
      </c>
      <c r="BI161" s="43">
        <v>11.15</v>
      </c>
      <c r="BJ161" s="39">
        <v>2.76</v>
      </c>
      <c r="BK161" s="29"/>
    </row>
    <row r="162" spans="1:63" x14ac:dyDescent="0.35">
      <c r="A162">
        <v>7</v>
      </c>
      <c r="B162" t="s">
        <v>352</v>
      </c>
      <c r="C162" t="s">
        <v>353</v>
      </c>
      <c r="D162" s="21">
        <v>6.2300000000000001E-2</v>
      </c>
      <c r="E162" s="22">
        <v>3.27</v>
      </c>
      <c r="F162" s="21">
        <v>0.1595</v>
      </c>
      <c r="G162" s="22">
        <v>4.32</v>
      </c>
      <c r="H162" s="21">
        <v>0.1203</v>
      </c>
      <c r="I162" s="22">
        <v>4.46</v>
      </c>
      <c r="J162" s="23">
        <v>0.27979999999999999</v>
      </c>
      <c r="K162" s="22">
        <v>4.38</v>
      </c>
      <c r="L162" s="23">
        <v>471.49</v>
      </c>
      <c r="M162" s="29"/>
      <c r="N162" s="38">
        <v>267.8</v>
      </c>
      <c r="O162" s="39">
        <v>4.49</v>
      </c>
      <c r="P162" s="38">
        <v>420.95</v>
      </c>
      <c r="Q162" s="39">
        <v>4.49</v>
      </c>
      <c r="R162" s="29"/>
      <c r="S162" s="23">
        <v>251.2</v>
      </c>
      <c r="T162" s="22">
        <v>3.93</v>
      </c>
      <c r="U162" s="23">
        <v>251.2</v>
      </c>
      <c r="V162" s="22">
        <v>3.93</v>
      </c>
      <c r="W162" s="23">
        <v>495.9</v>
      </c>
      <c r="X162" s="22">
        <v>3.93</v>
      </c>
      <c r="Y162" s="23">
        <v>495.9</v>
      </c>
      <c r="Z162" s="22">
        <v>3.93</v>
      </c>
      <c r="AA162" s="23">
        <v>495.9</v>
      </c>
      <c r="AB162" s="22">
        <v>3.93</v>
      </c>
      <c r="AC162" s="23">
        <v>495.9</v>
      </c>
      <c r="AD162" s="22">
        <v>3.93</v>
      </c>
      <c r="AE162" s="23">
        <v>618.20000000000005</v>
      </c>
      <c r="AF162" s="22">
        <v>3.93</v>
      </c>
      <c r="AG162" s="23">
        <v>1964.3500000000001</v>
      </c>
      <c r="AH162" s="22">
        <v>3.93</v>
      </c>
      <c r="AI162" s="23">
        <v>1964.3500000000001</v>
      </c>
      <c r="AJ162" s="22">
        <v>3.93</v>
      </c>
      <c r="AK162" s="23">
        <v>3922.2999999999997</v>
      </c>
      <c r="AL162" s="22">
        <v>3.93</v>
      </c>
      <c r="AM162" s="23">
        <v>7593.55</v>
      </c>
      <c r="AN162" s="22">
        <v>3.93</v>
      </c>
      <c r="AO162" s="29"/>
      <c r="AP162" s="40">
        <v>0</v>
      </c>
      <c r="AQ162" s="41">
        <v>0</v>
      </c>
      <c r="AR162" s="40">
        <v>990.49</v>
      </c>
      <c r="AS162" s="41">
        <v>3.76</v>
      </c>
      <c r="AT162" s="40">
        <v>1143.6400000000001</v>
      </c>
      <c r="AU162" s="41">
        <v>3.86</v>
      </c>
      <c r="AV162" s="29"/>
      <c r="AW162" s="42">
        <v>2.4</v>
      </c>
      <c r="AX162" s="42">
        <v>2.4</v>
      </c>
      <c r="AY162" s="22">
        <v>20</v>
      </c>
      <c r="AZ162" s="42">
        <v>0</v>
      </c>
      <c r="BA162" s="22">
        <v>0</v>
      </c>
      <c r="BB162" s="29"/>
      <c r="BC162" s="43">
        <v>86.85</v>
      </c>
      <c r="BD162" s="39">
        <v>3.58</v>
      </c>
      <c r="BE162" s="43">
        <v>78.5</v>
      </c>
      <c r="BF162" s="39">
        <v>3.56</v>
      </c>
      <c r="BG162" s="43">
        <v>52.1</v>
      </c>
      <c r="BH162" s="39">
        <v>1.96</v>
      </c>
      <c r="BI162" s="43">
        <v>14.2</v>
      </c>
      <c r="BJ162" s="39">
        <v>1.43</v>
      </c>
      <c r="BK162" s="29"/>
    </row>
    <row r="163" spans="1:63" x14ac:dyDescent="0.35">
      <c r="A163">
        <v>7</v>
      </c>
      <c r="B163" t="s">
        <v>354</v>
      </c>
      <c r="C163" t="s">
        <v>355</v>
      </c>
      <c r="D163" s="21">
        <v>7.1599999999999997E-2</v>
      </c>
      <c r="E163" s="22">
        <v>2.86</v>
      </c>
      <c r="F163" s="21">
        <v>0.30474000000000001</v>
      </c>
      <c r="G163" s="22">
        <v>9.3800000000000008</v>
      </c>
      <c r="H163" s="21">
        <v>0.24384</v>
      </c>
      <c r="I163" s="22">
        <v>9.74</v>
      </c>
      <c r="J163" s="23">
        <v>0.54858000000000007</v>
      </c>
      <c r="K163" s="22">
        <v>9.5399999999999991</v>
      </c>
      <c r="L163" s="23">
        <v>450.21</v>
      </c>
      <c r="M163" s="29"/>
      <c r="N163" s="38">
        <v>310.08</v>
      </c>
      <c r="O163" s="39">
        <v>4.62</v>
      </c>
      <c r="P163" s="38">
        <v>499.8</v>
      </c>
      <c r="Q163" s="39">
        <v>4.5999999999999996</v>
      </c>
      <c r="R163" s="29"/>
      <c r="S163" s="23">
        <v>186.6</v>
      </c>
      <c r="T163" s="22">
        <v>11.49</v>
      </c>
      <c r="U163" s="23">
        <v>186.6</v>
      </c>
      <c r="V163" s="22">
        <v>11.49</v>
      </c>
      <c r="W163" s="23">
        <v>186.6</v>
      </c>
      <c r="X163" s="22">
        <v>11.49</v>
      </c>
      <c r="Y163" s="23">
        <v>186.6</v>
      </c>
      <c r="Z163" s="22">
        <v>11.49</v>
      </c>
      <c r="AA163" s="23">
        <v>186.6</v>
      </c>
      <c r="AB163" s="22">
        <v>11.49</v>
      </c>
      <c r="AC163" s="23">
        <v>186.6</v>
      </c>
      <c r="AD163" s="22">
        <v>11.49</v>
      </c>
      <c r="AE163" s="23">
        <v>186.6</v>
      </c>
      <c r="AF163" s="22">
        <v>11.49</v>
      </c>
      <c r="AG163" s="23">
        <v>186.6</v>
      </c>
      <c r="AH163" s="22">
        <v>11.49</v>
      </c>
      <c r="AI163" s="23">
        <v>186.6</v>
      </c>
      <c r="AJ163" s="22">
        <v>11.49</v>
      </c>
      <c r="AK163" s="23">
        <v>186.6</v>
      </c>
      <c r="AL163" s="22">
        <v>11.49</v>
      </c>
      <c r="AM163" s="23">
        <v>186.6</v>
      </c>
      <c r="AN163" s="22">
        <v>11.49</v>
      </c>
      <c r="AO163" s="29"/>
      <c r="AP163" s="40">
        <v>0</v>
      </c>
      <c r="AQ163" s="41">
        <v>0</v>
      </c>
      <c r="AR163" s="40">
        <v>946.89</v>
      </c>
      <c r="AS163" s="41">
        <v>5.04</v>
      </c>
      <c r="AT163" s="40">
        <v>1136.6099999999999</v>
      </c>
      <c r="AU163" s="41">
        <v>4.96</v>
      </c>
      <c r="AV163" s="29"/>
      <c r="AW163" s="42">
        <v>2.4</v>
      </c>
      <c r="AX163" s="42">
        <v>6</v>
      </c>
      <c r="AY163" s="22">
        <v>20</v>
      </c>
      <c r="AZ163" s="42">
        <v>108</v>
      </c>
      <c r="BA163" s="22">
        <v>3.57</v>
      </c>
      <c r="BB163" s="29"/>
      <c r="BC163" s="43">
        <v>86.85</v>
      </c>
      <c r="BD163" s="39">
        <v>3.55</v>
      </c>
      <c r="BE163" s="43">
        <v>78.5</v>
      </c>
      <c r="BF163" s="39">
        <v>3.56</v>
      </c>
      <c r="BG163" s="43">
        <v>52.1</v>
      </c>
      <c r="BH163" s="39">
        <v>1.94</v>
      </c>
      <c r="BI163" s="43">
        <v>24.4</v>
      </c>
      <c r="BJ163" s="39">
        <v>3.39</v>
      </c>
      <c r="BK163" s="29"/>
    </row>
    <row r="164" spans="1:63" x14ac:dyDescent="0.35">
      <c r="A164">
        <v>7</v>
      </c>
      <c r="B164" t="s">
        <v>356</v>
      </c>
      <c r="C164" t="s">
        <v>357</v>
      </c>
      <c r="D164" s="21">
        <v>6.8430000000000005E-2</v>
      </c>
      <c r="E164" s="22">
        <v>1.61</v>
      </c>
      <c r="F164" s="21">
        <v>0.29896</v>
      </c>
      <c r="G164" s="22">
        <v>2.94</v>
      </c>
      <c r="H164" s="21">
        <v>0.26130999999999999</v>
      </c>
      <c r="I164" s="22">
        <v>1.79</v>
      </c>
      <c r="J164" s="23">
        <v>0.56027000000000005</v>
      </c>
      <c r="K164" s="22">
        <v>2.4</v>
      </c>
      <c r="L164" s="23">
        <v>390.62</v>
      </c>
      <c r="M164" s="29"/>
      <c r="N164" s="38">
        <v>367.68</v>
      </c>
      <c r="O164" s="39">
        <v>11.99</v>
      </c>
      <c r="P164" s="38">
        <v>498.12</v>
      </c>
      <c r="Q164" s="39">
        <v>11.98</v>
      </c>
      <c r="R164" s="29"/>
      <c r="S164" s="23">
        <v>177.93</v>
      </c>
      <c r="T164" s="22">
        <v>13.8</v>
      </c>
      <c r="U164" s="23">
        <v>177.93</v>
      </c>
      <c r="V164" s="22">
        <v>13.8</v>
      </c>
      <c r="W164" s="23">
        <v>177.93</v>
      </c>
      <c r="X164" s="22">
        <v>13.8</v>
      </c>
      <c r="Y164" s="23">
        <v>177.93</v>
      </c>
      <c r="Z164" s="22">
        <v>13.8</v>
      </c>
      <c r="AA164" s="23">
        <v>212.03</v>
      </c>
      <c r="AB164" s="22">
        <v>13.77</v>
      </c>
      <c r="AC164" s="23">
        <v>280.23</v>
      </c>
      <c r="AD164" s="22">
        <v>13.75</v>
      </c>
      <c r="AE164" s="23">
        <v>348.43</v>
      </c>
      <c r="AF164" s="22">
        <v>13.73</v>
      </c>
      <c r="AG164" s="23">
        <v>1439.63</v>
      </c>
      <c r="AH164" s="22">
        <v>13.68</v>
      </c>
      <c r="AI164" s="23">
        <v>1712.43</v>
      </c>
      <c r="AJ164" s="22">
        <v>13.68</v>
      </c>
      <c r="AK164" s="23">
        <v>4099.43</v>
      </c>
      <c r="AL164" s="22">
        <v>13.67</v>
      </c>
      <c r="AM164" s="23">
        <v>20467.43</v>
      </c>
      <c r="AN164" s="22">
        <v>13.67</v>
      </c>
      <c r="AO164" s="29"/>
      <c r="AP164" s="40">
        <v>0</v>
      </c>
      <c r="AQ164" s="41">
        <v>0</v>
      </c>
      <c r="AR164" s="40">
        <v>936.23</v>
      </c>
      <c r="AS164" s="41">
        <v>7.72</v>
      </c>
      <c r="AT164" s="40">
        <v>1066.67</v>
      </c>
      <c r="AU164" s="41">
        <v>8.2200000000000006</v>
      </c>
      <c r="AV164" s="29"/>
      <c r="AW164" s="42">
        <v>3.64</v>
      </c>
      <c r="AX164" s="42">
        <v>9.27</v>
      </c>
      <c r="AY164" s="22">
        <v>7.63</v>
      </c>
      <c r="AZ164" s="42">
        <v>0</v>
      </c>
      <c r="BA164" s="22">
        <v>0</v>
      </c>
      <c r="BB164" s="29"/>
      <c r="BC164" s="43">
        <v>86.85</v>
      </c>
      <c r="BD164" s="39">
        <v>3.58</v>
      </c>
      <c r="BE164" s="43">
        <v>78.5</v>
      </c>
      <c r="BF164" s="39">
        <v>3.56</v>
      </c>
      <c r="BG164" s="43">
        <v>52.1</v>
      </c>
      <c r="BH164" s="39">
        <v>1.96</v>
      </c>
      <c r="BI164" s="43">
        <v>18.45</v>
      </c>
      <c r="BJ164" s="39">
        <v>0</v>
      </c>
      <c r="BK164" s="29"/>
    </row>
    <row r="165" spans="1:63" x14ac:dyDescent="0.35">
      <c r="A165">
        <v>7</v>
      </c>
      <c r="B165" t="s">
        <v>358</v>
      </c>
      <c r="C165" t="s">
        <v>359</v>
      </c>
      <c r="D165" s="21">
        <v>8.4599999999999995E-2</v>
      </c>
      <c r="E165" s="22">
        <v>16.47</v>
      </c>
      <c r="F165" s="21">
        <v>0.29020000000000001</v>
      </c>
      <c r="G165" s="22">
        <v>46.94</v>
      </c>
      <c r="H165" s="21">
        <v>0.20930000000000001</v>
      </c>
      <c r="I165" s="22">
        <v>44.9</v>
      </c>
      <c r="J165" s="23">
        <v>0.49950000000000006</v>
      </c>
      <c r="K165" s="22">
        <v>46.07</v>
      </c>
      <c r="L165" s="23">
        <v>417.61</v>
      </c>
      <c r="M165" s="29"/>
      <c r="N165" s="38">
        <v>354.36</v>
      </c>
      <c r="O165" s="39">
        <v>6.64</v>
      </c>
      <c r="P165" s="38">
        <v>444.84</v>
      </c>
      <c r="Q165" s="39">
        <v>6.49</v>
      </c>
      <c r="R165" s="29"/>
      <c r="S165" s="23">
        <v>212.64</v>
      </c>
      <c r="T165" s="22">
        <v>0</v>
      </c>
      <c r="U165" s="23">
        <v>212.64</v>
      </c>
      <c r="V165" s="22">
        <v>0</v>
      </c>
      <c r="W165" s="23">
        <v>212.64</v>
      </c>
      <c r="X165" s="22">
        <v>0</v>
      </c>
      <c r="Y165" s="23">
        <v>212.64</v>
      </c>
      <c r="Z165" s="22">
        <v>0</v>
      </c>
      <c r="AA165" s="23">
        <v>212.64</v>
      </c>
      <c r="AB165" s="22">
        <v>0</v>
      </c>
      <c r="AC165" s="23">
        <v>312</v>
      </c>
      <c r="AD165" s="22">
        <v>0</v>
      </c>
      <c r="AE165" s="23">
        <v>411.36</v>
      </c>
      <c r="AF165" s="22">
        <v>0</v>
      </c>
      <c r="AG165" s="23">
        <v>2001.12</v>
      </c>
      <c r="AH165" s="22">
        <v>0</v>
      </c>
      <c r="AI165" s="23">
        <v>2398.56</v>
      </c>
      <c r="AJ165" s="22">
        <v>0</v>
      </c>
      <c r="AK165" s="23">
        <v>5878.16</v>
      </c>
      <c r="AL165" s="22">
        <v>0</v>
      </c>
      <c r="AM165" s="23">
        <v>29722.560000000001</v>
      </c>
      <c r="AN165" s="22">
        <v>0</v>
      </c>
      <c r="AO165" s="29"/>
      <c r="AP165" s="40">
        <v>0</v>
      </c>
      <c r="AQ165" s="41">
        <v>0</v>
      </c>
      <c r="AR165" s="40">
        <v>984.61</v>
      </c>
      <c r="AS165" s="41">
        <v>8.98</v>
      </c>
      <c r="AT165" s="40">
        <v>1075.0900000000001</v>
      </c>
      <c r="AU165" s="41">
        <v>8.7100000000000009</v>
      </c>
      <c r="AV165" s="29"/>
      <c r="AW165" s="42">
        <v>2</v>
      </c>
      <c r="AX165" s="42">
        <v>2</v>
      </c>
      <c r="AY165" s="22">
        <v>53.85</v>
      </c>
      <c r="AZ165" s="42">
        <v>0</v>
      </c>
      <c r="BA165" s="22">
        <v>0</v>
      </c>
      <c r="BB165" s="29"/>
      <c r="BC165" s="43">
        <v>86.85</v>
      </c>
      <c r="BD165" s="39">
        <v>3.58</v>
      </c>
      <c r="BE165" s="43">
        <v>75.8</v>
      </c>
      <c r="BF165" s="39">
        <v>0</v>
      </c>
      <c r="BG165" s="43">
        <v>52.1</v>
      </c>
      <c r="BH165" s="39">
        <v>1.96</v>
      </c>
      <c r="BI165" s="43">
        <v>17.100000000000001</v>
      </c>
      <c r="BJ165" s="39">
        <v>3.01</v>
      </c>
      <c r="BK165" s="29"/>
    </row>
    <row r="166" spans="1:63" x14ac:dyDescent="0.35">
      <c r="A166">
        <v>7</v>
      </c>
      <c r="B166" t="s">
        <v>360</v>
      </c>
      <c r="C166" t="s">
        <v>361</v>
      </c>
      <c r="D166" s="21">
        <v>8.14E-2</v>
      </c>
      <c r="E166" s="22">
        <v>6.31</v>
      </c>
      <c r="F166" s="21">
        <v>0.3019</v>
      </c>
      <c r="G166" s="22">
        <v>9.02</v>
      </c>
      <c r="H166" s="21">
        <v>0.249</v>
      </c>
      <c r="I166" s="22">
        <v>8.9</v>
      </c>
      <c r="J166" s="23">
        <v>0.55089999999999995</v>
      </c>
      <c r="K166" s="22">
        <v>8.9600000000000009</v>
      </c>
      <c r="L166" s="23">
        <v>685.41</v>
      </c>
      <c r="M166" s="29"/>
      <c r="N166" s="38">
        <v>364.89</v>
      </c>
      <c r="O166" s="39">
        <v>11.46</v>
      </c>
      <c r="P166" s="38">
        <v>456.12</v>
      </c>
      <c r="Q166" s="39">
        <v>11.46</v>
      </c>
      <c r="R166" s="29"/>
      <c r="S166" s="23">
        <v>291.73</v>
      </c>
      <c r="T166" s="22">
        <v>5.79</v>
      </c>
      <c r="U166" s="23">
        <v>291.73</v>
      </c>
      <c r="V166" s="22">
        <v>5.79</v>
      </c>
      <c r="W166" s="23">
        <v>291.73</v>
      </c>
      <c r="X166" s="22">
        <v>5.79</v>
      </c>
      <c r="Y166" s="23">
        <v>291.73</v>
      </c>
      <c r="Z166" s="22">
        <v>5.79</v>
      </c>
      <c r="AA166" s="23">
        <v>291.73</v>
      </c>
      <c r="AB166" s="22">
        <v>5.79</v>
      </c>
      <c r="AC166" s="23">
        <v>291.73</v>
      </c>
      <c r="AD166" s="22">
        <v>5.79</v>
      </c>
      <c r="AE166" s="23">
        <v>291.73</v>
      </c>
      <c r="AF166" s="22">
        <v>5.79</v>
      </c>
      <c r="AG166" s="23">
        <v>291.73</v>
      </c>
      <c r="AH166" s="22">
        <v>5.79</v>
      </c>
      <c r="AI166" s="23">
        <v>291.73</v>
      </c>
      <c r="AJ166" s="22">
        <v>5.79</v>
      </c>
      <c r="AK166" s="23">
        <v>291.73</v>
      </c>
      <c r="AL166" s="22">
        <v>5.79</v>
      </c>
      <c r="AM166" s="23">
        <v>291.73</v>
      </c>
      <c r="AN166" s="22">
        <v>5.79</v>
      </c>
      <c r="AO166" s="29"/>
      <c r="AP166" s="40">
        <v>0</v>
      </c>
      <c r="AQ166" s="41">
        <v>0</v>
      </c>
      <c r="AR166" s="40">
        <v>1342.03</v>
      </c>
      <c r="AS166" s="41">
        <v>7.55</v>
      </c>
      <c r="AT166" s="40">
        <v>1433.26</v>
      </c>
      <c r="AU166" s="41">
        <v>7.79</v>
      </c>
      <c r="AV166" s="29"/>
      <c r="AW166" s="42">
        <v>5</v>
      </c>
      <c r="AX166" s="42">
        <v>5</v>
      </c>
      <c r="AY166" s="22" t="s">
        <v>774</v>
      </c>
      <c r="AZ166" s="42">
        <v>0</v>
      </c>
      <c r="BA166" s="22">
        <v>0</v>
      </c>
      <c r="BB166" s="29"/>
      <c r="BC166" s="43">
        <v>86.85</v>
      </c>
      <c r="BD166" s="39">
        <v>3.55</v>
      </c>
      <c r="BE166" s="43">
        <v>78.5</v>
      </c>
      <c r="BF166" s="39">
        <v>3.56</v>
      </c>
      <c r="BG166" s="43">
        <v>52.1</v>
      </c>
      <c r="BH166" s="39">
        <v>1.94</v>
      </c>
      <c r="BI166" s="43">
        <v>14.4</v>
      </c>
      <c r="BJ166" s="39">
        <v>3.6</v>
      </c>
      <c r="BK166" s="29"/>
    </row>
    <row r="167" spans="1:63" x14ac:dyDescent="0.35">
      <c r="A167">
        <v>7</v>
      </c>
      <c r="B167" t="s">
        <v>362</v>
      </c>
      <c r="C167" t="s">
        <v>363</v>
      </c>
      <c r="D167" s="21">
        <v>9.0899999999999995E-2</v>
      </c>
      <c r="E167" s="22">
        <v>27.98</v>
      </c>
      <c r="F167" s="21">
        <v>0.37013000000000001</v>
      </c>
      <c r="G167" s="22">
        <v>20.14</v>
      </c>
      <c r="H167" s="21">
        <v>0</v>
      </c>
      <c r="I167" s="22" t="s">
        <v>227</v>
      </c>
      <c r="J167" s="23">
        <v>0.37013000000000001</v>
      </c>
      <c r="K167" s="22">
        <v>20.14</v>
      </c>
      <c r="L167" s="23">
        <v>566.23</v>
      </c>
      <c r="M167" s="29"/>
      <c r="N167" s="38">
        <v>219.48</v>
      </c>
      <c r="O167" s="39">
        <v>2.58</v>
      </c>
      <c r="P167" s="38">
        <v>354.96</v>
      </c>
      <c r="Q167" s="39">
        <v>2.61</v>
      </c>
      <c r="R167" s="29"/>
      <c r="S167" s="23">
        <v>222</v>
      </c>
      <c r="T167" s="22">
        <v>2.2999999999999998</v>
      </c>
      <c r="U167" s="23">
        <v>222</v>
      </c>
      <c r="V167" s="22">
        <v>2.2999999999999998</v>
      </c>
      <c r="W167" s="23">
        <v>222</v>
      </c>
      <c r="X167" s="22">
        <v>2.2999999999999998</v>
      </c>
      <c r="Y167" s="23">
        <v>222</v>
      </c>
      <c r="Z167" s="22">
        <v>2.2999999999999998</v>
      </c>
      <c r="AA167" s="23">
        <v>222</v>
      </c>
      <c r="AB167" s="22">
        <v>2.2999999999999998</v>
      </c>
      <c r="AC167" s="23">
        <v>326</v>
      </c>
      <c r="AD167" s="22">
        <v>2.19</v>
      </c>
      <c r="AE167" s="23">
        <v>326</v>
      </c>
      <c r="AF167" s="22">
        <v>-23.11</v>
      </c>
      <c r="AG167" s="23">
        <v>702</v>
      </c>
      <c r="AH167" s="22">
        <v>2.1800000000000002</v>
      </c>
      <c r="AI167" s="23">
        <v>702</v>
      </c>
      <c r="AJ167" s="22">
        <v>2.1800000000000002</v>
      </c>
      <c r="AK167" s="23">
        <v>1182</v>
      </c>
      <c r="AL167" s="22">
        <v>2.0699999999999998</v>
      </c>
      <c r="AM167" s="23">
        <v>5022</v>
      </c>
      <c r="AN167" s="22">
        <v>1.95</v>
      </c>
      <c r="AO167" s="29"/>
      <c r="AP167" s="40">
        <v>0</v>
      </c>
      <c r="AQ167" s="41">
        <v>0</v>
      </c>
      <c r="AR167" s="40">
        <v>1007.71</v>
      </c>
      <c r="AS167" s="41">
        <v>15.38</v>
      </c>
      <c r="AT167" s="40">
        <v>1143.19</v>
      </c>
      <c r="AU167" s="41">
        <v>13.71</v>
      </c>
      <c r="AV167" s="29"/>
      <c r="AW167" s="42">
        <v>2.2000000000000002</v>
      </c>
      <c r="AX167" s="42">
        <v>2.2000000000000002</v>
      </c>
      <c r="AY167" s="22">
        <v>4.76</v>
      </c>
      <c r="AZ167" s="42">
        <v>0</v>
      </c>
      <c r="BA167" s="22">
        <v>0</v>
      </c>
      <c r="BB167" s="29"/>
      <c r="BC167" s="43">
        <v>86.8</v>
      </c>
      <c r="BD167" s="39">
        <v>3.58</v>
      </c>
      <c r="BE167" s="43">
        <v>78.5</v>
      </c>
      <c r="BF167" s="39">
        <v>3.56</v>
      </c>
      <c r="BG167" s="43">
        <v>52.1</v>
      </c>
      <c r="BH167" s="39">
        <v>1.96</v>
      </c>
      <c r="BI167" s="43">
        <v>11.6</v>
      </c>
      <c r="BJ167" s="39">
        <v>2.65</v>
      </c>
      <c r="BK167" s="29"/>
    </row>
    <row r="168" spans="1:63" x14ac:dyDescent="0.35">
      <c r="A168">
        <v>7</v>
      </c>
      <c r="B168" t="s">
        <v>364</v>
      </c>
      <c r="C168" t="s">
        <v>365</v>
      </c>
      <c r="D168" s="21">
        <v>6.4100000000000004E-2</v>
      </c>
      <c r="E168" s="22">
        <v>6.21</v>
      </c>
      <c r="F168" s="21">
        <v>0.3034</v>
      </c>
      <c r="G168" s="22">
        <v>10.050000000000001</v>
      </c>
      <c r="H168" s="21">
        <v>0.2026</v>
      </c>
      <c r="I168" s="22">
        <v>10</v>
      </c>
      <c r="J168" s="23">
        <v>0.50600000000000001</v>
      </c>
      <c r="K168" s="22">
        <v>10.029999999999999</v>
      </c>
      <c r="L168" s="23">
        <v>390.6</v>
      </c>
      <c r="M168" s="29"/>
      <c r="N168" s="38">
        <v>257.74</v>
      </c>
      <c r="O168" s="39">
        <v>7.4</v>
      </c>
      <c r="P168" s="38">
        <v>427.68</v>
      </c>
      <c r="Q168" s="39">
        <v>7.38</v>
      </c>
      <c r="R168" s="29"/>
      <c r="S168" s="23">
        <v>225.99</v>
      </c>
      <c r="T168" s="22">
        <v>10.07</v>
      </c>
      <c r="U168" s="23">
        <v>225.99</v>
      </c>
      <c r="V168" s="22">
        <v>10.07</v>
      </c>
      <c r="W168" s="23">
        <v>225.99</v>
      </c>
      <c r="X168" s="22">
        <v>10.07</v>
      </c>
      <c r="Y168" s="23">
        <v>225.99</v>
      </c>
      <c r="Z168" s="22">
        <v>10.07</v>
      </c>
      <c r="AA168" s="23">
        <v>225.99</v>
      </c>
      <c r="AB168" s="22">
        <v>10.07</v>
      </c>
      <c r="AC168" s="23">
        <v>225.99</v>
      </c>
      <c r="AD168" s="22">
        <v>10.07</v>
      </c>
      <c r="AE168" s="23">
        <v>225.99</v>
      </c>
      <c r="AF168" s="22">
        <v>10.07</v>
      </c>
      <c r="AG168" s="23">
        <v>225.99</v>
      </c>
      <c r="AH168" s="22">
        <v>10.07</v>
      </c>
      <c r="AI168" s="23">
        <v>225.99</v>
      </c>
      <c r="AJ168" s="22">
        <v>10.07</v>
      </c>
      <c r="AK168" s="23">
        <v>225.99</v>
      </c>
      <c r="AL168" s="22">
        <v>10.07</v>
      </c>
      <c r="AM168" s="23">
        <v>225.99</v>
      </c>
      <c r="AN168" s="22">
        <v>10.07</v>
      </c>
      <c r="AO168" s="29"/>
      <c r="AP168" s="40">
        <v>0</v>
      </c>
      <c r="AQ168" s="41">
        <v>0</v>
      </c>
      <c r="AR168" s="40">
        <v>874.33</v>
      </c>
      <c r="AS168" s="41">
        <v>7.54</v>
      </c>
      <c r="AT168" s="40">
        <v>1044.27</v>
      </c>
      <c r="AU168" s="41">
        <v>7.51</v>
      </c>
      <c r="AV168" s="29"/>
      <c r="AW168" s="42">
        <v>0</v>
      </c>
      <c r="AX168" s="42">
        <v>0</v>
      </c>
      <c r="AY168" s="22">
        <v>0</v>
      </c>
      <c r="AZ168" s="42">
        <v>0</v>
      </c>
      <c r="BA168" s="22">
        <v>0</v>
      </c>
      <c r="BB168" s="29"/>
      <c r="BC168" s="43">
        <v>86.85</v>
      </c>
      <c r="BD168" s="39">
        <v>3.55</v>
      </c>
      <c r="BE168" s="43">
        <v>78.5</v>
      </c>
      <c r="BF168" s="39">
        <v>3.56</v>
      </c>
      <c r="BG168" s="43">
        <v>52.1</v>
      </c>
      <c r="BH168" s="39">
        <v>1.94</v>
      </c>
      <c r="BI168" s="43">
        <v>13.25</v>
      </c>
      <c r="BJ168" s="39">
        <v>2.71</v>
      </c>
      <c r="BK168" s="29"/>
    </row>
    <row r="169" spans="1:63" x14ac:dyDescent="0.35">
      <c r="A169">
        <v>7</v>
      </c>
      <c r="B169" t="s">
        <v>366</v>
      </c>
      <c r="C169" t="s">
        <v>367</v>
      </c>
      <c r="D169" s="21">
        <v>8.8099999999999998E-2</v>
      </c>
      <c r="E169" s="22">
        <v>1.48</v>
      </c>
      <c r="F169" s="21">
        <v>0.19009999999999999</v>
      </c>
      <c r="G169" s="22">
        <v>2.4900000000000002</v>
      </c>
      <c r="H169" s="21">
        <v>0.1431</v>
      </c>
      <c r="I169" s="22">
        <v>2.81</v>
      </c>
      <c r="J169" s="23">
        <v>0.3332</v>
      </c>
      <c r="K169" s="22">
        <v>2.63</v>
      </c>
      <c r="L169" s="23">
        <v>374.37</v>
      </c>
      <c r="M169" s="29"/>
      <c r="N169" s="38">
        <v>238.83</v>
      </c>
      <c r="O169" s="39">
        <v>-4.93</v>
      </c>
      <c r="P169" s="38">
        <v>366.66</v>
      </c>
      <c r="Q169" s="39">
        <v>-0.24</v>
      </c>
      <c r="R169" s="29"/>
      <c r="S169" s="23">
        <v>213.6</v>
      </c>
      <c r="T169" s="22">
        <v>4.1500000000000004</v>
      </c>
      <c r="U169" s="23">
        <v>213.6</v>
      </c>
      <c r="V169" s="22">
        <v>4.1500000000000004</v>
      </c>
      <c r="W169" s="23">
        <v>213.6</v>
      </c>
      <c r="X169" s="22">
        <v>4.1500000000000004</v>
      </c>
      <c r="Y169" s="23">
        <v>213.6</v>
      </c>
      <c r="Z169" s="22">
        <v>4.1500000000000004</v>
      </c>
      <c r="AA169" s="23">
        <v>213.6</v>
      </c>
      <c r="AB169" s="22">
        <v>4.1500000000000004</v>
      </c>
      <c r="AC169" s="23">
        <v>213.6</v>
      </c>
      <c r="AD169" s="22">
        <v>4.1500000000000004</v>
      </c>
      <c r="AE169" s="23">
        <v>213.6</v>
      </c>
      <c r="AF169" s="22">
        <v>4.1500000000000004</v>
      </c>
      <c r="AG169" s="23">
        <v>213.6</v>
      </c>
      <c r="AH169" s="22">
        <v>4.1500000000000004</v>
      </c>
      <c r="AI169" s="23">
        <v>213.6</v>
      </c>
      <c r="AJ169" s="22">
        <v>4.1500000000000004</v>
      </c>
      <c r="AK169" s="23">
        <v>213.6</v>
      </c>
      <c r="AL169" s="22">
        <v>4.1500000000000004</v>
      </c>
      <c r="AM169" s="23">
        <v>213.6</v>
      </c>
      <c r="AN169" s="22">
        <v>4.1500000000000004</v>
      </c>
      <c r="AO169" s="29"/>
      <c r="AP169" s="40">
        <v>0</v>
      </c>
      <c r="AQ169" s="41">
        <v>0</v>
      </c>
      <c r="AR169" s="40">
        <v>826.80000000000007</v>
      </c>
      <c r="AS169" s="41">
        <v>0.19</v>
      </c>
      <c r="AT169" s="40">
        <v>954.63</v>
      </c>
      <c r="AU169" s="41">
        <v>1.39</v>
      </c>
      <c r="AV169" s="29"/>
      <c r="AW169" s="42">
        <v>1.55</v>
      </c>
      <c r="AX169" s="42">
        <v>1.55</v>
      </c>
      <c r="AY169" s="22">
        <v>3.33</v>
      </c>
      <c r="AZ169" s="42">
        <v>0</v>
      </c>
      <c r="BA169" s="22">
        <v>0</v>
      </c>
      <c r="BB169" s="29"/>
      <c r="BC169" s="43">
        <v>86.85</v>
      </c>
      <c r="BD169" s="39">
        <v>3.55</v>
      </c>
      <c r="BE169" s="43">
        <v>78.8</v>
      </c>
      <c r="BF169" s="39">
        <v>3.96</v>
      </c>
      <c r="BG169" s="43">
        <v>52.1</v>
      </c>
      <c r="BH169" s="39">
        <v>1.94</v>
      </c>
      <c r="BI169" s="43">
        <v>9.25</v>
      </c>
      <c r="BJ169" s="39">
        <v>2.78</v>
      </c>
      <c r="BK169" s="29"/>
    </row>
    <row r="170" spans="1:63" x14ac:dyDescent="0.35">
      <c r="A170">
        <v>7</v>
      </c>
      <c r="B170" t="s">
        <v>368</v>
      </c>
      <c r="C170" t="s">
        <v>369</v>
      </c>
      <c r="D170" s="21">
        <v>0.10050000000000001</v>
      </c>
      <c r="E170" s="22">
        <v>13.55</v>
      </c>
      <c r="F170" s="21">
        <v>0.26929999999999998</v>
      </c>
      <c r="G170" s="22">
        <v>17.61</v>
      </c>
      <c r="H170" s="21">
        <v>0.1739</v>
      </c>
      <c r="I170" s="22">
        <v>17.34</v>
      </c>
      <c r="J170" s="23">
        <v>0.44319999999999998</v>
      </c>
      <c r="K170" s="22">
        <v>17.5</v>
      </c>
      <c r="L170" s="23">
        <v>434.6</v>
      </c>
      <c r="M170" s="29"/>
      <c r="N170" s="38">
        <v>287.99</v>
      </c>
      <c r="O170" s="39">
        <v>2.5</v>
      </c>
      <c r="P170" s="38">
        <v>397.34</v>
      </c>
      <c r="Q170" s="39">
        <v>3.17</v>
      </c>
      <c r="R170" s="29"/>
      <c r="S170" s="23">
        <v>177</v>
      </c>
      <c r="T170" s="22">
        <v>2.79</v>
      </c>
      <c r="U170" s="23">
        <v>177</v>
      </c>
      <c r="V170" s="22">
        <v>2.79</v>
      </c>
      <c r="W170" s="23">
        <v>177</v>
      </c>
      <c r="X170" s="22">
        <v>2.79</v>
      </c>
      <c r="Y170" s="23">
        <v>177</v>
      </c>
      <c r="Z170" s="22">
        <v>2.79</v>
      </c>
      <c r="AA170" s="23">
        <v>177</v>
      </c>
      <c r="AB170" s="22">
        <v>2.79</v>
      </c>
      <c r="AC170" s="23">
        <v>177</v>
      </c>
      <c r="AD170" s="22">
        <v>2.79</v>
      </c>
      <c r="AE170" s="23">
        <v>177</v>
      </c>
      <c r="AF170" s="22">
        <v>2.79</v>
      </c>
      <c r="AG170" s="23">
        <v>388.20000000000005</v>
      </c>
      <c r="AH170" s="22">
        <v>2.73</v>
      </c>
      <c r="AI170" s="23">
        <v>465</v>
      </c>
      <c r="AJ170" s="22">
        <v>2.72</v>
      </c>
      <c r="AK170" s="23">
        <v>1137</v>
      </c>
      <c r="AL170" s="22">
        <v>2.69</v>
      </c>
      <c r="AM170" s="23">
        <v>5745</v>
      </c>
      <c r="AN170" s="22">
        <v>2.68</v>
      </c>
      <c r="AO170" s="29"/>
      <c r="AP170" s="40">
        <v>0</v>
      </c>
      <c r="AQ170" s="41">
        <v>0</v>
      </c>
      <c r="AR170" s="40">
        <v>899.59</v>
      </c>
      <c r="AS170" s="41">
        <v>7.62</v>
      </c>
      <c r="AT170" s="40">
        <v>1008.94</v>
      </c>
      <c r="AU170" s="41">
        <v>7.33</v>
      </c>
      <c r="AV170" s="29"/>
      <c r="AW170" s="42">
        <v>1.95</v>
      </c>
      <c r="AX170" s="42">
        <v>3.5</v>
      </c>
      <c r="AY170" s="22">
        <v>29.63</v>
      </c>
      <c r="AZ170" s="42">
        <v>14.59</v>
      </c>
      <c r="BA170" s="22">
        <v>-50</v>
      </c>
      <c r="BB170" s="29"/>
      <c r="BC170" s="43">
        <v>86.85</v>
      </c>
      <c r="BD170" s="39">
        <v>3.55</v>
      </c>
      <c r="BE170" s="43">
        <v>78.5</v>
      </c>
      <c r="BF170" s="39">
        <v>3.56</v>
      </c>
      <c r="BG170" s="43">
        <v>52.1</v>
      </c>
      <c r="BH170" s="39">
        <v>1.94</v>
      </c>
      <c r="BI170" s="43">
        <v>15.5</v>
      </c>
      <c r="BJ170" s="39">
        <v>3.33</v>
      </c>
      <c r="BK170" s="29"/>
    </row>
    <row r="171" spans="1:63" x14ac:dyDescent="0.35">
      <c r="A171">
        <v>7</v>
      </c>
      <c r="B171" t="s">
        <v>370</v>
      </c>
      <c r="C171" t="s">
        <v>371</v>
      </c>
      <c r="D171" s="21">
        <v>4.6600000000000003E-2</v>
      </c>
      <c r="E171" s="22">
        <v>4.37</v>
      </c>
      <c r="F171" s="21">
        <v>0.18759999999999999</v>
      </c>
      <c r="G171" s="22">
        <v>6.82</v>
      </c>
      <c r="H171" s="21">
        <v>0.1636</v>
      </c>
      <c r="I171" s="22">
        <v>6.65</v>
      </c>
      <c r="J171" s="23">
        <v>0.35119999999999996</v>
      </c>
      <c r="K171" s="22">
        <v>6.75</v>
      </c>
      <c r="L171" s="23">
        <v>274</v>
      </c>
      <c r="M171" s="29"/>
      <c r="N171" s="38">
        <v>310.08999999999997</v>
      </c>
      <c r="O171" s="39">
        <v>7.03</v>
      </c>
      <c r="P171" s="38">
        <v>413.46</v>
      </c>
      <c r="Q171" s="39">
        <v>7.04</v>
      </c>
      <c r="R171" s="29"/>
      <c r="S171" s="23">
        <v>273.12</v>
      </c>
      <c r="T171" s="22">
        <v>4.9000000000000004</v>
      </c>
      <c r="U171" s="23">
        <v>273.12</v>
      </c>
      <c r="V171" s="22">
        <v>4.9000000000000004</v>
      </c>
      <c r="W171" s="23">
        <v>273.12</v>
      </c>
      <c r="X171" s="22">
        <v>4.9000000000000004</v>
      </c>
      <c r="Y171" s="23">
        <v>273.12</v>
      </c>
      <c r="Z171" s="22">
        <v>4.9000000000000004</v>
      </c>
      <c r="AA171" s="23">
        <v>273.12</v>
      </c>
      <c r="AB171" s="22">
        <v>4.9000000000000004</v>
      </c>
      <c r="AC171" s="23">
        <v>273.12</v>
      </c>
      <c r="AD171" s="22">
        <v>4.9000000000000004</v>
      </c>
      <c r="AE171" s="23">
        <v>273.12</v>
      </c>
      <c r="AF171" s="22">
        <v>4.9000000000000004</v>
      </c>
      <c r="AG171" s="23">
        <v>273.12</v>
      </c>
      <c r="AH171" s="22">
        <v>4.9000000000000004</v>
      </c>
      <c r="AI171" s="23">
        <v>273.12</v>
      </c>
      <c r="AJ171" s="22">
        <v>4.9000000000000004</v>
      </c>
      <c r="AK171" s="23">
        <v>273.12</v>
      </c>
      <c r="AL171" s="22">
        <v>4.9000000000000004</v>
      </c>
      <c r="AM171" s="23">
        <v>273.12</v>
      </c>
      <c r="AN171" s="22">
        <v>4.9000000000000004</v>
      </c>
      <c r="AO171" s="29"/>
      <c r="AP171" s="40">
        <v>0</v>
      </c>
      <c r="AQ171" s="41">
        <v>0</v>
      </c>
      <c r="AR171" s="40">
        <v>857.20999999999992</v>
      </c>
      <c r="AS171" s="41">
        <v>5.49</v>
      </c>
      <c r="AT171" s="40">
        <v>960.58</v>
      </c>
      <c r="AU171" s="41">
        <v>5.66</v>
      </c>
      <c r="AV171" s="29"/>
      <c r="AW171" s="42">
        <v>1.5</v>
      </c>
      <c r="AX171" s="42">
        <v>2.95</v>
      </c>
      <c r="AY171" s="22">
        <v>7.63</v>
      </c>
      <c r="AZ171" s="42">
        <v>0</v>
      </c>
      <c r="BA171" s="22">
        <v>0</v>
      </c>
      <c r="BB171" s="29"/>
      <c r="BC171" s="43">
        <v>86.85</v>
      </c>
      <c r="BD171" s="39">
        <v>3.55</v>
      </c>
      <c r="BE171" s="43">
        <v>78.5</v>
      </c>
      <c r="BF171" s="39">
        <v>3.56</v>
      </c>
      <c r="BG171" s="43">
        <v>52.1</v>
      </c>
      <c r="BH171" s="39">
        <v>1.94</v>
      </c>
      <c r="BI171" s="43">
        <v>17.100000000000001</v>
      </c>
      <c r="BJ171" s="39">
        <v>3.01</v>
      </c>
      <c r="BK171" s="29"/>
    </row>
    <row r="172" spans="1:63" x14ac:dyDescent="0.35">
      <c r="A172">
        <v>7</v>
      </c>
      <c r="B172" t="s">
        <v>372</v>
      </c>
      <c r="C172" t="s">
        <v>373</v>
      </c>
      <c r="D172" s="21">
        <v>9.3399999999999997E-2</v>
      </c>
      <c r="E172" s="22">
        <v>5.42</v>
      </c>
      <c r="F172" s="21">
        <v>0.17660000000000001</v>
      </c>
      <c r="G172" s="22">
        <v>4</v>
      </c>
      <c r="H172" s="21">
        <v>0.13120000000000001</v>
      </c>
      <c r="I172" s="22">
        <v>4</v>
      </c>
      <c r="J172" s="23">
        <v>0.30780000000000002</v>
      </c>
      <c r="K172" s="22">
        <v>4</v>
      </c>
      <c r="L172" s="23">
        <v>430.28</v>
      </c>
      <c r="M172" s="29"/>
      <c r="N172" s="38">
        <v>308.73</v>
      </c>
      <c r="O172" s="39">
        <v>2.5</v>
      </c>
      <c r="P172" s="38">
        <v>415.03</v>
      </c>
      <c r="Q172" s="39">
        <v>2.5</v>
      </c>
      <c r="R172" s="29"/>
      <c r="S172" s="23">
        <v>106.44</v>
      </c>
      <c r="T172" s="22">
        <v>4</v>
      </c>
      <c r="U172" s="23">
        <v>106.44</v>
      </c>
      <c r="V172" s="22">
        <v>4</v>
      </c>
      <c r="W172" s="23" t="s">
        <v>773</v>
      </c>
      <c r="X172" s="22" t="s">
        <v>773</v>
      </c>
      <c r="Y172" s="23" t="s">
        <v>773</v>
      </c>
      <c r="Z172" s="22" t="s">
        <v>773</v>
      </c>
      <c r="AA172" s="23" t="s">
        <v>773</v>
      </c>
      <c r="AB172" s="22" t="s">
        <v>773</v>
      </c>
      <c r="AC172" s="23" t="s">
        <v>773</v>
      </c>
      <c r="AD172" s="22" t="s">
        <v>773</v>
      </c>
      <c r="AE172" s="23" t="s">
        <v>773</v>
      </c>
      <c r="AF172" s="22" t="s">
        <v>773</v>
      </c>
      <c r="AG172" s="23" t="s">
        <v>773</v>
      </c>
      <c r="AH172" s="22" t="s">
        <v>773</v>
      </c>
      <c r="AI172" s="23" t="s">
        <v>773</v>
      </c>
      <c r="AJ172" s="22" t="s">
        <v>773</v>
      </c>
      <c r="AK172" s="23" t="s">
        <v>773</v>
      </c>
      <c r="AL172" s="22" t="s">
        <v>773</v>
      </c>
      <c r="AM172" s="23" t="s">
        <v>773</v>
      </c>
      <c r="AN172" s="22" t="s">
        <v>773</v>
      </c>
      <c r="AO172" s="29"/>
      <c r="AP172" s="40">
        <v>0</v>
      </c>
      <c r="AQ172" s="41">
        <v>0</v>
      </c>
      <c r="AR172" s="40">
        <v>845.45</v>
      </c>
      <c r="AS172" s="41">
        <v>4.16</v>
      </c>
      <c r="AT172" s="40">
        <v>951.75</v>
      </c>
      <c r="AU172" s="41">
        <v>3.97</v>
      </c>
      <c r="AV172" s="29"/>
      <c r="AW172" s="42">
        <v>1.2</v>
      </c>
      <c r="AX172" s="42">
        <v>1.2</v>
      </c>
      <c r="AY172" s="22">
        <v>4.3499999999999996</v>
      </c>
      <c r="AZ172" s="42">
        <v>0</v>
      </c>
      <c r="BA172" s="22">
        <v>0</v>
      </c>
      <c r="BB172" s="29"/>
      <c r="BC172" s="43">
        <v>86.85</v>
      </c>
      <c r="BD172" s="39">
        <v>3.58</v>
      </c>
      <c r="BE172" s="43">
        <v>78.5</v>
      </c>
      <c r="BF172" s="39">
        <v>3.56</v>
      </c>
      <c r="BG172" s="43">
        <v>52.1</v>
      </c>
      <c r="BH172" s="39">
        <v>1.96</v>
      </c>
      <c r="BI172" s="43">
        <v>7.65</v>
      </c>
      <c r="BJ172" s="39">
        <v>2</v>
      </c>
      <c r="BK172" s="29"/>
    </row>
    <row r="173" spans="1:63" x14ac:dyDescent="0.35">
      <c r="A173">
        <v>7</v>
      </c>
      <c r="B173" t="s">
        <v>374</v>
      </c>
      <c r="C173" t="s">
        <v>375</v>
      </c>
      <c r="D173" s="21">
        <v>0.1016</v>
      </c>
      <c r="E173" s="22">
        <v>4.71</v>
      </c>
      <c r="F173" s="21">
        <v>0.30042999999999997</v>
      </c>
      <c r="G173" s="22">
        <v>7.99</v>
      </c>
      <c r="H173" s="21">
        <v>0.25458999999999998</v>
      </c>
      <c r="I173" s="22">
        <v>7.99</v>
      </c>
      <c r="J173" s="23">
        <v>0.55501999999999996</v>
      </c>
      <c r="K173" s="22">
        <v>7.99</v>
      </c>
      <c r="L173" s="23">
        <v>700.07</v>
      </c>
      <c r="M173" s="29"/>
      <c r="N173" s="38">
        <v>384.07</v>
      </c>
      <c r="O173" s="39">
        <v>0</v>
      </c>
      <c r="P173" s="38">
        <v>512.02</v>
      </c>
      <c r="Q173" s="39">
        <v>0</v>
      </c>
      <c r="R173" s="29"/>
      <c r="S173" s="23">
        <v>265.07</v>
      </c>
      <c r="T173" s="22">
        <v>2</v>
      </c>
      <c r="U173" s="23">
        <v>265.07</v>
      </c>
      <c r="V173" s="22">
        <v>2</v>
      </c>
      <c r="W173" s="23">
        <v>265.07</v>
      </c>
      <c r="X173" s="22">
        <v>2</v>
      </c>
      <c r="Y173" s="23">
        <v>265.07</v>
      </c>
      <c r="Z173" s="22">
        <v>2</v>
      </c>
      <c r="AA173" s="23">
        <v>265.07</v>
      </c>
      <c r="AB173" s="22">
        <v>2</v>
      </c>
      <c r="AC173" s="23">
        <v>265.07</v>
      </c>
      <c r="AD173" s="22">
        <v>2</v>
      </c>
      <c r="AE173" s="23">
        <v>265.07</v>
      </c>
      <c r="AF173" s="22">
        <v>2</v>
      </c>
      <c r="AG173" s="23">
        <v>265.07</v>
      </c>
      <c r="AH173" s="22">
        <v>2</v>
      </c>
      <c r="AI173" s="23">
        <v>265.07</v>
      </c>
      <c r="AJ173" s="22">
        <v>2</v>
      </c>
      <c r="AK173" s="23">
        <v>265.07</v>
      </c>
      <c r="AL173" s="22">
        <v>2</v>
      </c>
      <c r="AM173" s="23">
        <v>265.07</v>
      </c>
      <c r="AN173" s="22">
        <v>2</v>
      </c>
      <c r="AO173" s="29"/>
      <c r="AP173" s="40">
        <v>0</v>
      </c>
      <c r="AQ173" s="41">
        <v>0</v>
      </c>
      <c r="AR173" s="40">
        <v>1349.21</v>
      </c>
      <c r="AS173" s="41">
        <v>2.79</v>
      </c>
      <c r="AT173" s="40">
        <v>1477.16</v>
      </c>
      <c r="AU173" s="41">
        <v>2.5499999999999998</v>
      </c>
      <c r="AV173" s="29"/>
      <c r="AW173" s="42">
        <v>4.05</v>
      </c>
      <c r="AX173" s="42">
        <v>10.32</v>
      </c>
      <c r="AY173" s="22">
        <v>7.63</v>
      </c>
      <c r="AZ173" s="42">
        <v>0</v>
      </c>
      <c r="BA173" s="22">
        <v>0</v>
      </c>
      <c r="BB173" s="29"/>
      <c r="BC173" s="43">
        <v>86</v>
      </c>
      <c r="BD173" s="39">
        <v>2.56</v>
      </c>
      <c r="BE173" s="43">
        <v>78</v>
      </c>
      <c r="BF173" s="39">
        <v>2.9</v>
      </c>
      <c r="BG173" s="43">
        <v>52</v>
      </c>
      <c r="BH173" s="39">
        <v>1.74</v>
      </c>
      <c r="BI173" s="43">
        <v>17</v>
      </c>
      <c r="BJ173" s="39">
        <v>2.41</v>
      </c>
      <c r="BK173" s="29"/>
    </row>
    <row r="174" spans="1:63" x14ac:dyDescent="0.35">
      <c r="A174">
        <v>7</v>
      </c>
      <c r="B174" t="s">
        <v>376</v>
      </c>
      <c r="C174" t="s">
        <v>377</v>
      </c>
      <c r="D174" s="21">
        <v>9.4200000000000006E-2</v>
      </c>
      <c r="E174" s="22">
        <v>4.45</v>
      </c>
      <c r="F174" s="21">
        <v>0.23549999999999999</v>
      </c>
      <c r="G174" s="22">
        <v>2.92</v>
      </c>
      <c r="H174" s="21">
        <v>0.16109999999999999</v>
      </c>
      <c r="I174" s="22">
        <v>2.9</v>
      </c>
      <c r="J174" s="23">
        <v>0.39659999999999995</v>
      </c>
      <c r="K174" s="22">
        <v>2.91</v>
      </c>
      <c r="L174" s="23">
        <v>1031.5899999999999</v>
      </c>
      <c r="M174" s="29"/>
      <c r="N174" s="38">
        <v>285.52</v>
      </c>
      <c r="O174" s="39">
        <v>3.3</v>
      </c>
      <c r="P174" s="38">
        <v>419.76</v>
      </c>
      <c r="Q174" s="39">
        <v>3.3</v>
      </c>
      <c r="R174" s="29"/>
      <c r="S174" s="23">
        <v>180.58</v>
      </c>
      <c r="T174" s="22">
        <v>11.01</v>
      </c>
      <c r="U174" s="23">
        <v>309.27999999999997</v>
      </c>
      <c r="V174" s="22">
        <v>11.01</v>
      </c>
      <c r="W174" s="23">
        <v>309.27999999999997</v>
      </c>
      <c r="X174" s="22">
        <v>11.01</v>
      </c>
      <c r="Y174" s="23">
        <v>309.27999999999997</v>
      </c>
      <c r="Z174" s="22">
        <v>11.01</v>
      </c>
      <c r="AA174" s="23">
        <v>309.27999999999997</v>
      </c>
      <c r="AB174" s="22">
        <v>11.01</v>
      </c>
      <c r="AC174" s="23">
        <v>309.27999999999997</v>
      </c>
      <c r="AD174" s="22">
        <v>11.01</v>
      </c>
      <c r="AE174" s="23">
        <v>309.27999999999997</v>
      </c>
      <c r="AF174" s="22">
        <v>11.01</v>
      </c>
      <c r="AG174" s="23">
        <v>2619.1999999999998</v>
      </c>
      <c r="AH174" s="22">
        <v>11.09</v>
      </c>
      <c r="AI174" s="23">
        <v>3196.6800000000003</v>
      </c>
      <c r="AJ174" s="22">
        <v>11.09</v>
      </c>
      <c r="AK174" s="23">
        <v>8249.630000000001</v>
      </c>
      <c r="AL174" s="22">
        <v>11.09</v>
      </c>
      <c r="AM174" s="23">
        <v>35328.43</v>
      </c>
      <c r="AN174" s="22">
        <v>11.1</v>
      </c>
      <c r="AO174" s="29"/>
      <c r="AP174" s="40">
        <v>0</v>
      </c>
      <c r="AQ174" s="41">
        <v>0</v>
      </c>
      <c r="AR174" s="40">
        <v>1497.6899999999998</v>
      </c>
      <c r="AS174" s="41">
        <v>4.9800000000000004</v>
      </c>
      <c r="AT174" s="40">
        <v>1760.6299999999999</v>
      </c>
      <c r="AU174" s="41">
        <v>5.27</v>
      </c>
      <c r="AV174" s="29"/>
      <c r="AW174" s="42">
        <v>0</v>
      </c>
      <c r="AX174" s="42">
        <v>0</v>
      </c>
      <c r="AY174" s="22">
        <v>0</v>
      </c>
      <c r="AZ174" s="42">
        <v>98.66</v>
      </c>
      <c r="BA174" s="22">
        <v>3</v>
      </c>
      <c r="BB174" s="29"/>
      <c r="BC174" s="43">
        <v>86.85</v>
      </c>
      <c r="BD174" s="39">
        <v>3.64</v>
      </c>
      <c r="BE174" s="43">
        <v>78.5</v>
      </c>
      <c r="BF174" s="39">
        <v>3.56</v>
      </c>
      <c r="BG174" s="43">
        <v>51.1</v>
      </c>
      <c r="BH174" s="39">
        <v>6.24</v>
      </c>
      <c r="BI174" s="43">
        <v>16.600000000000001</v>
      </c>
      <c r="BJ174" s="39">
        <v>32.799999999999997</v>
      </c>
      <c r="BK174" s="29"/>
    </row>
    <row r="175" spans="1:63" x14ac:dyDescent="0.35">
      <c r="A175">
        <v>7</v>
      </c>
      <c r="B175" t="s">
        <v>378</v>
      </c>
      <c r="C175" t="s">
        <v>379</v>
      </c>
      <c r="D175" s="21">
        <v>0.1212</v>
      </c>
      <c r="E175" s="22">
        <v>2.0299999999999998</v>
      </c>
      <c r="F175" s="21">
        <v>0.30299999999999999</v>
      </c>
      <c r="G175" s="22">
        <v>3.18</v>
      </c>
      <c r="H175" s="21">
        <v>0.23630000000000001</v>
      </c>
      <c r="I175" s="22">
        <v>3.51</v>
      </c>
      <c r="J175" s="23">
        <v>0.5393</v>
      </c>
      <c r="K175" s="22">
        <v>3.32</v>
      </c>
      <c r="L175" s="23">
        <v>561.75</v>
      </c>
      <c r="M175" s="29"/>
      <c r="N175" s="38">
        <v>250.99</v>
      </c>
      <c r="O175" s="39">
        <v>4.97</v>
      </c>
      <c r="P175" s="38">
        <v>357.19</v>
      </c>
      <c r="Q175" s="39">
        <v>5.62</v>
      </c>
      <c r="R175" s="29"/>
      <c r="S175" s="23">
        <v>216.6</v>
      </c>
      <c r="T175" s="22">
        <v>2.2999999999999998</v>
      </c>
      <c r="U175" s="23">
        <v>216.6</v>
      </c>
      <c r="V175" s="22">
        <v>2.2999999999999998</v>
      </c>
      <c r="W175" s="23" t="s">
        <v>773</v>
      </c>
      <c r="X175" s="22" t="s">
        <v>773</v>
      </c>
      <c r="Y175" s="23" t="s">
        <v>773</v>
      </c>
      <c r="Z175" s="22" t="s">
        <v>773</v>
      </c>
      <c r="AA175" s="23" t="s">
        <v>773</v>
      </c>
      <c r="AB175" s="22" t="s">
        <v>773</v>
      </c>
      <c r="AC175" s="23" t="s">
        <v>773</v>
      </c>
      <c r="AD175" s="22" t="s">
        <v>773</v>
      </c>
      <c r="AE175" s="23" t="s">
        <v>773</v>
      </c>
      <c r="AF175" s="22" t="s">
        <v>773</v>
      </c>
      <c r="AG175" s="23" t="s">
        <v>773</v>
      </c>
      <c r="AH175" s="22" t="s">
        <v>773</v>
      </c>
      <c r="AI175" s="23" t="s">
        <v>773</v>
      </c>
      <c r="AJ175" s="22" t="s">
        <v>773</v>
      </c>
      <c r="AK175" s="23" t="s">
        <v>773</v>
      </c>
      <c r="AL175" s="22" t="s">
        <v>773</v>
      </c>
      <c r="AM175" s="23" t="s">
        <v>773</v>
      </c>
      <c r="AN175" s="22" t="s">
        <v>773</v>
      </c>
      <c r="AO175" s="29"/>
      <c r="AP175" s="40">
        <v>0</v>
      </c>
      <c r="AQ175" s="41">
        <v>0</v>
      </c>
      <c r="AR175" s="40">
        <v>1029.3399999999999</v>
      </c>
      <c r="AS175" s="41">
        <v>2.79</v>
      </c>
      <c r="AT175" s="40">
        <v>1135.54</v>
      </c>
      <c r="AU175" s="41">
        <v>3.18</v>
      </c>
      <c r="AV175" s="29"/>
      <c r="AW175" s="42">
        <v>2.2999999999999998</v>
      </c>
      <c r="AX175" s="42">
        <v>2.2999999999999998</v>
      </c>
      <c r="AY175" s="22">
        <v>16.75</v>
      </c>
      <c r="AZ175" s="42">
        <v>0</v>
      </c>
      <c r="BA175" s="22">
        <v>0</v>
      </c>
      <c r="BB175" s="29"/>
      <c r="BC175" s="43">
        <v>86.85</v>
      </c>
      <c r="BD175" s="39">
        <v>3.58</v>
      </c>
      <c r="BE175" s="43">
        <v>78.5</v>
      </c>
      <c r="BF175" s="39">
        <v>3.56</v>
      </c>
      <c r="BG175" s="43">
        <v>52.1</v>
      </c>
      <c r="BH175" s="39">
        <v>1.96</v>
      </c>
      <c r="BI175" s="43">
        <v>8.9</v>
      </c>
      <c r="BJ175" s="39">
        <v>2.2999999999999998</v>
      </c>
      <c r="BK175" s="29"/>
    </row>
    <row r="176" spans="1:63" x14ac:dyDescent="0.35">
      <c r="A176">
        <v>7</v>
      </c>
      <c r="B176" t="s">
        <v>380</v>
      </c>
      <c r="C176" t="s">
        <v>381</v>
      </c>
      <c r="D176" s="21">
        <v>9.0800000000000006E-2</v>
      </c>
      <c r="E176" s="22">
        <v>-0.34</v>
      </c>
      <c r="F176" s="21">
        <v>0.21590000000000001</v>
      </c>
      <c r="G176" s="22">
        <v>8.52</v>
      </c>
      <c r="H176" s="21">
        <v>0.18479999999999999</v>
      </c>
      <c r="I176" s="22">
        <v>2.35</v>
      </c>
      <c r="J176" s="23">
        <v>0.4007</v>
      </c>
      <c r="K176" s="22">
        <v>5.59</v>
      </c>
      <c r="L176" s="23">
        <v>551.33000000000004</v>
      </c>
      <c r="M176" s="29"/>
      <c r="N176" s="38">
        <v>359.9</v>
      </c>
      <c r="O176" s="39">
        <v>6.78</v>
      </c>
      <c r="P176" s="38">
        <v>431.2</v>
      </c>
      <c r="Q176" s="39">
        <v>6.05</v>
      </c>
      <c r="R176" s="29"/>
      <c r="S176" s="23">
        <v>356.3</v>
      </c>
      <c r="T176" s="22">
        <v>2.5</v>
      </c>
      <c r="U176" s="23">
        <v>356.3</v>
      </c>
      <c r="V176" s="22">
        <v>2.5</v>
      </c>
      <c r="W176" s="23">
        <v>356.3</v>
      </c>
      <c r="X176" s="22">
        <v>2.5</v>
      </c>
      <c r="Y176" s="23">
        <v>356.3</v>
      </c>
      <c r="Z176" s="22">
        <v>2.5</v>
      </c>
      <c r="AA176" s="23">
        <v>356.3</v>
      </c>
      <c r="AB176" s="22">
        <v>2.5</v>
      </c>
      <c r="AC176" s="23">
        <v>356.3</v>
      </c>
      <c r="AD176" s="22">
        <v>2.5</v>
      </c>
      <c r="AE176" s="23">
        <v>356.3</v>
      </c>
      <c r="AF176" s="22">
        <v>2.5</v>
      </c>
      <c r="AG176" s="23">
        <v>356.3</v>
      </c>
      <c r="AH176" s="22">
        <v>2.5</v>
      </c>
      <c r="AI176" s="23">
        <v>356.3</v>
      </c>
      <c r="AJ176" s="22">
        <v>2.5</v>
      </c>
      <c r="AK176" s="23">
        <v>356.3</v>
      </c>
      <c r="AL176" s="22">
        <v>2.5</v>
      </c>
      <c r="AM176" s="23">
        <v>356.3</v>
      </c>
      <c r="AN176" s="22">
        <v>2.5</v>
      </c>
      <c r="AO176" s="29"/>
      <c r="AP176" s="40">
        <v>0</v>
      </c>
      <c r="AQ176" s="41">
        <v>0</v>
      </c>
      <c r="AR176" s="40">
        <v>1267.53</v>
      </c>
      <c r="AS176" s="41">
        <v>2.4</v>
      </c>
      <c r="AT176" s="40">
        <v>1338.83</v>
      </c>
      <c r="AU176" s="41">
        <v>2.4</v>
      </c>
      <c r="AV176" s="29"/>
      <c r="AW176" s="42">
        <v>4.9000000000000004</v>
      </c>
      <c r="AX176" s="42">
        <v>4.9000000000000004</v>
      </c>
      <c r="AY176" s="22">
        <v>5.38</v>
      </c>
      <c r="AZ176" s="42">
        <v>50.5</v>
      </c>
      <c r="BA176" s="22">
        <v>2.54</v>
      </c>
      <c r="BB176" s="29"/>
      <c r="BC176" s="43">
        <v>86.85</v>
      </c>
      <c r="BD176" s="39">
        <v>3.58</v>
      </c>
      <c r="BE176" s="43">
        <v>78.5</v>
      </c>
      <c r="BF176" s="39">
        <v>3.56</v>
      </c>
      <c r="BG176" s="43">
        <v>52.1</v>
      </c>
      <c r="BH176" s="39">
        <v>1.94</v>
      </c>
      <c r="BI176" s="43">
        <v>21.65</v>
      </c>
      <c r="BJ176" s="39">
        <v>2.61</v>
      </c>
      <c r="BK176" s="29"/>
    </row>
    <row r="177" spans="1:63" x14ac:dyDescent="0.35">
      <c r="A177">
        <v>7</v>
      </c>
      <c r="B177" t="s">
        <v>382</v>
      </c>
      <c r="C177" t="s">
        <v>383</v>
      </c>
      <c r="D177" s="21">
        <v>0.1313</v>
      </c>
      <c r="E177" s="22">
        <v>3.44</v>
      </c>
      <c r="F177" s="21">
        <v>0.245</v>
      </c>
      <c r="G177" s="22">
        <v>2.61</v>
      </c>
      <c r="H177" s="21">
        <v>0.185</v>
      </c>
      <c r="I177" s="22">
        <v>-3.55</v>
      </c>
      <c r="J177" s="23">
        <v>0.43</v>
      </c>
      <c r="K177" s="22">
        <v>-0.13</v>
      </c>
      <c r="L177" s="23">
        <v>592.05999999999995</v>
      </c>
      <c r="M177" s="29"/>
      <c r="N177" s="38">
        <v>358</v>
      </c>
      <c r="O177" s="39">
        <v>6.11</v>
      </c>
      <c r="P177" s="38">
        <v>477</v>
      </c>
      <c r="Q177" s="39">
        <v>3.82</v>
      </c>
      <c r="R177" s="29"/>
      <c r="S177" s="23">
        <v>273.85000000000002</v>
      </c>
      <c r="T177" s="22">
        <v>3.11</v>
      </c>
      <c r="U177" s="23">
        <v>273.85000000000002</v>
      </c>
      <c r="V177" s="22">
        <v>3.11</v>
      </c>
      <c r="W177" s="23" t="s">
        <v>773</v>
      </c>
      <c r="X177" s="22" t="s">
        <v>773</v>
      </c>
      <c r="Y177" s="23" t="s">
        <v>773</v>
      </c>
      <c r="Z177" s="22" t="s">
        <v>773</v>
      </c>
      <c r="AA177" s="23" t="s">
        <v>773</v>
      </c>
      <c r="AB177" s="22" t="s">
        <v>773</v>
      </c>
      <c r="AC177" s="23" t="s">
        <v>773</v>
      </c>
      <c r="AD177" s="22" t="s">
        <v>773</v>
      </c>
      <c r="AE177" s="23" t="s">
        <v>773</v>
      </c>
      <c r="AF177" s="22" t="s">
        <v>773</v>
      </c>
      <c r="AG177" s="23" t="s">
        <v>773</v>
      </c>
      <c r="AH177" s="22" t="s">
        <v>773</v>
      </c>
      <c r="AI177" s="23" t="s">
        <v>773</v>
      </c>
      <c r="AJ177" s="22" t="s">
        <v>773</v>
      </c>
      <c r="AK177" s="23" t="s">
        <v>773</v>
      </c>
      <c r="AL177" s="22" t="s">
        <v>773</v>
      </c>
      <c r="AM177" s="23" t="s">
        <v>773</v>
      </c>
      <c r="AN177" s="22" t="s">
        <v>773</v>
      </c>
      <c r="AO177" s="29"/>
      <c r="AP177" s="40">
        <v>0</v>
      </c>
      <c r="AQ177" s="41">
        <v>0</v>
      </c>
      <c r="AR177" s="40">
        <v>1223.9099999999999</v>
      </c>
      <c r="AS177" s="41">
        <v>4.13</v>
      </c>
      <c r="AT177" s="40">
        <v>1342.9099999999999</v>
      </c>
      <c r="AU177" s="41">
        <v>3.5</v>
      </c>
      <c r="AV177" s="29"/>
      <c r="AW177" s="42">
        <v>1.2</v>
      </c>
      <c r="AX177" s="42">
        <v>1.2</v>
      </c>
      <c r="AY177" s="22">
        <v>4.3499999999999996</v>
      </c>
      <c r="AZ177" s="42">
        <v>41.55</v>
      </c>
      <c r="BA177" s="22">
        <v>3.1</v>
      </c>
      <c r="BB177" s="29"/>
      <c r="BC177" s="43">
        <v>86.85</v>
      </c>
      <c r="BD177" s="39">
        <v>3.58</v>
      </c>
      <c r="BE177" s="43">
        <v>78.5</v>
      </c>
      <c r="BF177" s="39">
        <v>3.56</v>
      </c>
      <c r="BG177" s="43">
        <v>52.1</v>
      </c>
      <c r="BH177" s="39">
        <v>1.96</v>
      </c>
      <c r="BI177" s="43">
        <v>9.9499999999999993</v>
      </c>
      <c r="BJ177" s="39">
        <v>3.11</v>
      </c>
      <c r="BK177" s="29"/>
    </row>
    <row r="178" spans="1:63" x14ac:dyDescent="0.35">
      <c r="A178">
        <v>7</v>
      </c>
      <c r="B178" t="s">
        <v>384</v>
      </c>
      <c r="C178" t="s">
        <v>385</v>
      </c>
      <c r="D178" s="21">
        <v>8.0299999999999996E-2</v>
      </c>
      <c r="E178" s="22">
        <v>9.81</v>
      </c>
      <c r="F178" s="21">
        <v>0.33100000000000002</v>
      </c>
      <c r="G178" s="22">
        <v>23.64</v>
      </c>
      <c r="H178" s="21">
        <v>0.26929999999999998</v>
      </c>
      <c r="I178" s="22">
        <v>16.2</v>
      </c>
      <c r="J178" s="23">
        <v>0.60030000000000006</v>
      </c>
      <c r="K178" s="22">
        <v>20.190000000000001</v>
      </c>
      <c r="L178" s="23">
        <v>584.89</v>
      </c>
      <c r="M178" s="29"/>
      <c r="N178" s="38">
        <v>317.82</v>
      </c>
      <c r="O178" s="39">
        <v>1.04</v>
      </c>
      <c r="P178" s="38">
        <v>334.65</v>
      </c>
      <c r="Q178" s="39">
        <v>1.7</v>
      </c>
      <c r="R178" s="29"/>
      <c r="S178" s="23">
        <v>191.48</v>
      </c>
      <c r="T178" s="22">
        <v>8.08</v>
      </c>
      <c r="U178" s="23">
        <v>191.48</v>
      </c>
      <c r="V178" s="22">
        <v>8.08</v>
      </c>
      <c r="W178" s="23">
        <v>191.48</v>
      </c>
      <c r="X178" s="22">
        <v>8.08</v>
      </c>
      <c r="Y178" s="23">
        <v>191.48</v>
      </c>
      <c r="Z178" s="22">
        <v>8.08</v>
      </c>
      <c r="AA178" s="23">
        <v>191.48</v>
      </c>
      <c r="AB178" s="22">
        <v>8.08</v>
      </c>
      <c r="AC178" s="23">
        <v>371.53999999999996</v>
      </c>
      <c r="AD178" s="22">
        <v>8.08</v>
      </c>
      <c r="AE178" s="23">
        <v>551.6</v>
      </c>
      <c r="AF178" s="22">
        <v>8.08</v>
      </c>
      <c r="AG178" s="23">
        <v>3432.56</v>
      </c>
      <c r="AH178" s="22">
        <v>8.08</v>
      </c>
      <c r="AI178" s="23">
        <v>4152.8</v>
      </c>
      <c r="AJ178" s="22">
        <v>8.08</v>
      </c>
      <c r="AK178" s="23">
        <v>10454.9</v>
      </c>
      <c r="AL178" s="22">
        <v>8.08</v>
      </c>
      <c r="AM178" s="23">
        <v>53669.3</v>
      </c>
      <c r="AN178" s="22">
        <v>8.08</v>
      </c>
      <c r="AO178" s="29"/>
      <c r="AP178" s="40">
        <v>0</v>
      </c>
      <c r="AQ178" s="41">
        <v>0</v>
      </c>
      <c r="AR178" s="40">
        <v>1094.19</v>
      </c>
      <c r="AS178" s="41">
        <v>6.82</v>
      </c>
      <c r="AT178" s="40">
        <v>1111.02</v>
      </c>
      <c r="AU178" s="41">
        <v>6.95</v>
      </c>
      <c r="AV178" s="29"/>
      <c r="AW178" s="42">
        <v>1.53</v>
      </c>
      <c r="AX178" s="42">
        <v>9.7100000000000009</v>
      </c>
      <c r="AY178" s="22">
        <v>2.21</v>
      </c>
      <c r="AZ178" s="42">
        <v>85.71</v>
      </c>
      <c r="BA178" s="22">
        <v>2.21</v>
      </c>
      <c r="BB178" s="29"/>
      <c r="BC178" s="43">
        <v>86.85</v>
      </c>
      <c r="BD178" s="39">
        <v>3.58</v>
      </c>
      <c r="BE178" s="43">
        <v>78.5</v>
      </c>
      <c r="BF178" s="39">
        <v>3.56</v>
      </c>
      <c r="BG178" s="43">
        <v>52.1</v>
      </c>
      <c r="BH178" s="39">
        <v>1.96</v>
      </c>
      <c r="BI178" s="43">
        <v>15.5</v>
      </c>
      <c r="BJ178" s="39">
        <v>2.99</v>
      </c>
      <c r="BK178" s="29"/>
    </row>
    <row r="179" spans="1:63" x14ac:dyDescent="0.35">
      <c r="A179">
        <v>7</v>
      </c>
      <c r="B179" t="s">
        <v>386</v>
      </c>
      <c r="C179" t="s">
        <v>387</v>
      </c>
      <c r="D179" s="21">
        <v>7.9799999999999996E-2</v>
      </c>
      <c r="E179" s="22">
        <v>3.74</v>
      </c>
      <c r="F179" s="21">
        <v>0.22109999999999999</v>
      </c>
      <c r="G179" s="22">
        <v>4.71</v>
      </c>
      <c r="H179" s="21">
        <v>0.20250000000000001</v>
      </c>
      <c r="I179" s="22">
        <v>2.93</v>
      </c>
      <c r="J179" s="23">
        <v>0.42359999999999998</v>
      </c>
      <c r="K179" s="22">
        <v>3.85</v>
      </c>
      <c r="L179" s="23">
        <v>380.1</v>
      </c>
      <c r="M179" s="29"/>
      <c r="N179" s="38">
        <v>306.48</v>
      </c>
      <c r="O179" s="39">
        <v>2.04</v>
      </c>
      <c r="P179" s="38">
        <v>383.04</v>
      </c>
      <c r="Q179" s="39">
        <v>2.0099999999999998</v>
      </c>
      <c r="R179" s="29"/>
      <c r="S179" s="23">
        <v>233.28</v>
      </c>
      <c r="T179" s="22">
        <v>8.42</v>
      </c>
      <c r="U179" s="23">
        <v>233.28</v>
      </c>
      <c r="V179" s="22">
        <v>8.42</v>
      </c>
      <c r="W179" s="23">
        <v>233.28</v>
      </c>
      <c r="X179" s="22">
        <v>8.42</v>
      </c>
      <c r="Y179" s="23">
        <v>233.28</v>
      </c>
      <c r="Z179" s="22">
        <v>8.42</v>
      </c>
      <c r="AA179" s="23">
        <v>233.28</v>
      </c>
      <c r="AB179" s="22">
        <v>8.42</v>
      </c>
      <c r="AC179" s="23">
        <v>408.24</v>
      </c>
      <c r="AD179" s="22">
        <v>8.41</v>
      </c>
      <c r="AE179" s="23">
        <v>408.24</v>
      </c>
      <c r="AF179" s="22">
        <v>8.41</v>
      </c>
      <c r="AG179" s="23">
        <v>1283.04</v>
      </c>
      <c r="AH179" s="22">
        <v>8.41</v>
      </c>
      <c r="AI179" s="23">
        <v>1458</v>
      </c>
      <c r="AJ179" s="22">
        <v>8.4</v>
      </c>
      <c r="AK179" s="23">
        <v>3557.52</v>
      </c>
      <c r="AL179" s="22">
        <v>8.4</v>
      </c>
      <c r="AM179" s="23">
        <v>17534.52</v>
      </c>
      <c r="AN179" s="22">
        <v>8.2799999999999994</v>
      </c>
      <c r="AO179" s="29"/>
      <c r="AP179" s="40">
        <v>0</v>
      </c>
      <c r="AQ179" s="41">
        <v>0</v>
      </c>
      <c r="AR179" s="40">
        <v>919.86</v>
      </c>
      <c r="AS179" s="41">
        <v>4.3</v>
      </c>
      <c r="AT179" s="40">
        <v>996.42000000000007</v>
      </c>
      <c r="AU179" s="41">
        <v>4.12</v>
      </c>
      <c r="AV179" s="29"/>
      <c r="AW179" s="42">
        <v>2.75</v>
      </c>
      <c r="AX179" s="42">
        <v>2.75</v>
      </c>
      <c r="AY179" s="22">
        <v>3.77</v>
      </c>
      <c r="AZ179" s="42">
        <v>93.48</v>
      </c>
      <c r="BA179" s="22">
        <v>3.18</v>
      </c>
      <c r="BB179" s="29"/>
      <c r="BC179" s="43">
        <v>86.85</v>
      </c>
      <c r="BD179" s="39">
        <v>3.58</v>
      </c>
      <c r="BE179" s="43">
        <v>78.5</v>
      </c>
      <c r="BF179" s="39">
        <v>3.56</v>
      </c>
      <c r="BG179" s="43">
        <v>52.1</v>
      </c>
      <c r="BH179" s="39">
        <v>1.96</v>
      </c>
      <c r="BI179" s="43">
        <v>13.9</v>
      </c>
      <c r="BJ179" s="39">
        <v>3.35</v>
      </c>
      <c r="BK179" s="29"/>
    </row>
    <row r="180" spans="1:63" x14ac:dyDescent="0.35">
      <c r="A180">
        <v>7</v>
      </c>
      <c r="B180" t="s">
        <v>388</v>
      </c>
      <c r="C180" t="s">
        <v>389</v>
      </c>
      <c r="D180" s="21">
        <v>0.10970000000000001</v>
      </c>
      <c r="E180" s="22">
        <v>4.3499999999999996</v>
      </c>
      <c r="F180" s="21">
        <v>0.24940000000000001</v>
      </c>
      <c r="G180" s="22">
        <v>7.38</v>
      </c>
      <c r="H180" s="21">
        <v>0.17960000000000001</v>
      </c>
      <c r="I180" s="22">
        <v>7.4</v>
      </c>
      <c r="J180" s="23">
        <v>0.42900000000000005</v>
      </c>
      <c r="K180" s="22">
        <v>7.39</v>
      </c>
      <c r="L180" s="23">
        <v>466.48</v>
      </c>
      <c r="M180" s="29"/>
      <c r="N180" s="38">
        <v>341</v>
      </c>
      <c r="O180" s="39">
        <v>4.92</v>
      </c>
      <c r="P180" s="38">
        <v>402</v>
      </c>
      <c r="Q180" s="39">
        <v>4.96</v>
      </c>
      <c r="R180" s="29"/>
      <c r="S180" s="23">
        <v>228</v>
      </c>
      <c r="T180" s="22">
        <v>3.64</v>
      </c>
      <c r="U180" s="23">
        <v>228</v>
      </c>
      <c r="V180" s="22">
        <v>3.64</v>
      </c>
      <c r="W180" s="23">
        <v>228</v>
      </c>
      <c r="X180" s="22">
        <v>3.64</v>
      </c>
      <c r="Y180" s="23">
        <v>228</v>
      </c>
      <c r="Z180" s="22">
        <v>3.64</v>
      </c>
      <c r="AA180" s="23">
        <v>228</v>
      </c>
      <c r="AB180" s="22">
        <v>3.64</v>
      </c>
      <c r="AC180" s="23">
        <v>456</v>
      </c>
      <c r="AD180" s="22">
        <v>3.64</v>
      </c>
      <c r="AE180" s="23">
        <v>456</v>
      </c>
      <c r="AF180" s="22">
        <v>3.64</v>
      </c>
      <c r="AG180" s="23">
        <v>1368</v>
      </c>
      <c r="AH180" s="22">
        <v>3.64</v>
      </c>
      <c r="AI180" s="23">
        <v>1824</v>
      </c>
      <c r="AJ180" s="22">
        <v>3.64</v>
      </c>
      <c r="AK180" s="23">
        <v>4104</v>
      </c>
      <c r="AL180" s="22">
        <v>3.64</v>
      </c>
      <c r="AM180" s="23">
        <v>19608</v>
      </c>
      <c r="AN180" s="22">
        <v>3.64</v>
      </c>
      <c r="AO180" s="29"/>
      <c r="AP180" s="40">
        <v>0</v>
      </c>
      <c r="AQ180" s="41">
        <v>0</v>
      </c>
      <c r="AR180" s="40">
        <v>1035.48</v>
      </c>
      <c r="AS180" s="41">
        <v>4.38</v>
      </c>
      <c r="AT180" s="40">
        <v>1096.48</v>
      </c>
      <c r="AU180" s="41">
        <v>4.42</v>
      </c>
      <c r="AV180" s="29"/>
      <c r="AW180" s="42">
        <v>2.06</v>
      </c>
      <c r="AX180" s="42">
        <v>2.25</v>
      </c>
      <c r="AY180" s="22">
        <v>12.5</v>
      </c>
      <c r="AZ180" s="42">
        <v>0</v>
      </c>
      <c r="BA180" s="22">
        <v>0</v>
      </c>
      <c r="BB180" s="29"/>
      <c r="BC180" s="43">
        <v>86.85</v>
      </c>
      <c r="BD180" s="39">
        <v>3.58</v>
      </c>
      <c r="BE180" s="43">
        <v>78.5</v>
      </c>
      <c r="BF180" s="39">
        <v>3.56</v>
      </c>
      <c r="BG180" s="43">
        <v>52.1</v>
      </c>
      <c r="BH180" s="39">
        <v>1.96</v>
      </c>
      <c r="BI180" s="43">
        <v>10</v>
      </c>
      <c r="BJ180" s="39">
        <v>2.56</v>
      </c>
      <c r="BK180" s="29"/>
    </row>
    <row r="181" spans="1:63" x14ac:dyDescent="0.35">
      <c r="A181">
        <v>7</v>
      </c>
      <c r="B181" t="s">
        <v>390</v>
      </c>
      <c r="C181" t="s">
        <v>391</v>
      </c>
      <c r="D181" s="21">
        <v>0.13769999999999999</v>
      </c>
      <c r="E181" s="22">
        <v>3.08</v>
      </c>
      <c r="F181" s="21">
        <v>0.22</v>
      </c>
      <c r="G181" s="22">
        <v>6.72</v>
      </c>
      <c r="H181" s="21">
        <v>0.18629999999999999</v>
      </c>
      <c r="I181" s="22">
        <v>6.09</v>
      </c>
      <c r="J181" s="23">
        <v>0.40629999999999999</v>
      </c>
      <c r="K181" s="22">
        <v>6.43</v>
      </c>
      <c r="L181" s="23">
        <v>567.21</v>
      </c>
      <c r="M181" s="29"/>
      <c r="N181" s="38">
        <v>285</v>
      </c>
      <c r="O181" s="39">
        <v>0.64</v>
      </c>
      <c r="P181" s="38">
        <v>420.6</v>
      </c>
      <c r="Q181" s="39">
        <v>1.01</v>
      </c>
      <c r="R181" s="29"/>
      <c r="S181" s="23">
        <v>215.1</v>
      </c>
      <c r="T181" s="22">
        <v>4.75</v>
      </c>
      <c r="U181" s="23">
        <v>215.1</v>
      </c>
      <c r="V181" s="22">
        <v>4.75</v>
      </c>
      <c r="W181" s="23" t="s">
        <v>773</v>
      </c>
      <c r="X181" s="22" t="s">
        <v>773</v>
      </c>
      <c r="Y181" s="23" t="s">
        <v>773</v>
      </c>
      <c r="Z181" s="22" t="s">
        <v>773</v>
      </c>
      <c r="AA181" s="23" t="s">
        <v>773</v>
      </c>
      <c r="AB181" s="22" t="s">
        <v>773</v>
      </c>
      <c r="AC181" s="23" t="s">
        <v>773</v>
      </c>
      <c r="AD181" s="22" t="s">
        <v>773</v>
      </c>
      <c r="AE181" s="23" t="s">
        <v>773</v>
      </c>
      <c r="AF181" s="22" t="s">
        <v>773</v>
      </c>
      <c r="AG181" s="23" t="s">
        <v>773</v>
      </c>
      <c r="AH181" s="22" t="s">
        <v>773</v>
      </c>
      <c r="AI181" s="23" t="s">
        <v>773</v>
      </c>
      <c r="AJ181" s="22" t="s">
        <v>773</v>
      </c>
      <c r="AK181" s="23" t="s">
        <v>773</v>
      </c>
      <c r="AL181" s="22" t="s">
        <v>773</v>
      </c>
      <c r="AM181" s="23" t="s">
        <v>773</v>
      </c>
      <c r="AN181" s="22" t="s">
        <v>773</v>
      </c>
      <c r="AO181" s="29"/>
      <c r="AP181" s="40">
        <v>0</v>
      </c>
      <c r="AQ181" s="41">
        <v>0</v>
      </c>
      <c r="AR181" s="40">
        <v>1067.31</v>
      </c>
      <c r="AS181" s="41">
        <v>2.74</v>
      </c>
      <c r="AT181" s="40">
        <v>1202.9100000000001</v>
      </c>
      <c r="AU181" s="41">
        <v>2.64</v>
      </c>
      <c r="AV181" s="29"/>
      <c r="AW181" s="42">
        <v>1.8</v>
      </c>
      <c r="AX181" s="42">
        <v>1.8</v>
      </c>
      <c r="AY181" s="22">
        <v>2.86</v>
      </c>
      <c r="AZ181" s="42">
        <v>70.55</v>
      </c>
      <c r="BA181" s="22">
        <v>2.69</v>
      </c>
      <c r="BB181" s="29"/>
      <c r="BC181" s="43">
        <v>86.85</v>
      </c>
      <c r="BD181" s="39">
        <v>3.58</v>
      </c>
      <c r="BE181" s="43">
        <v>78.5</v>
      </c>
      <c r="BF181" s="39">
        <v>3.56</v>
      </c>
      <c r="BG181" s="43">
        <v>52.1</v>
      </c>
      <c r="BH181" s="39">
        <v>1.96</v>
      </c>
      <c r="BI181" s="43">
        <v>11.25</v>
      </c>
      <c r="BJ181" s="39">
        <v>2.74</v>
      </c>
      <c r="BK181" s="29"/>
    </row>
    <row r="182" spans="1:63" x14ac:dyDescent="0.35">
      <c r="A182">
        <v>7</v>
      </c>
      <c r="B182" t="s">
        <v>392</v>
      </c>
      <c r="C182" t="s">
        <v>393</v>
      </c>
      <c r="D182" s="21">
        <v>3.2300000000000002E-2</v>
      </c>
      <c r="E182" s="22">
        <v>2.96</v>
      </c>
      <c r="F182" s="21">
        <v>7.3300000000000004E-2</v>
      </c>
      <c r="G182" s="22">
        <v>6.45</v>
      </c>
      <c r="H182" s="21">
        <v>5.7799999999999997E-2</v>
      </c>
      <c r="I182" s="22">
        <v>6.63</v>
      </c>
      <c r="J182" s="23">
        <v>0.13109999999999999</v>
      </c>
      <c r="K182" s="22">
        <v>6.53</v>
      </c>
      <c r="L182" s="23">
        <v>149.52000000000001</v>
      </c>
      <c r="M182" s="29"/>
      <c r="N182" s="38">
        <v>245.81</v>
      </c>
      <c r="O182" s="39">
        <v>9.68</v>
      </c>
      <c r="P182" s="38">
        <v>396.07</v>
      </c>
      <c r="Q182" s="39">
        <v>9.68</v>
      </c>
      <c r="R182" s="29"/>
      <c r="S182" s="23">
        <v>299.94</v>
      </c>
      <c r="T182" s="22">
        <v>2.2999999999999998</v>
      </c>
      <c r="U182" s="23">
        <v>299.94</v>
      </c>
      <c r="V182" s="22">
        <v>2.2999999999999998</v>
      </c>
      <c r="W182" s="23">
        <v>299.94</v>
      </c>
      <c r="X182" s="22">
        <v>2.2999999999999998</v>
      </c>
      <c r="Y182" s="23">
        <v>299.94</v>
      </c>
      <c r="Z182" s="22">
        <v>2.2999999999999998</v>
      </c>
      <c r="AA182" s="23">
        <v>299.94</v>
      </c>
      <c r="AB182" s="22">
        <v>2.2999999999999998</v>
      </c>
      <c r="AC182" s="23">
        <v>299.94</v>
      </c>
      <c r="AD182" s="22">
        <v>2.2999999999999998</v>
      </c>
      <c r="AE182" s="23">
        <v>299.94</v>
      </c>
      <c r="AF182" s="22">
        <v>2.2999999999999998</v>
      </c>
      <c r="AG182" s="23">
        <v>299.94</v>
      </c>
      <c r="AH182" s="22">
        <v>2.2999999999999998</v>
      </c>
      <c r="AI182" s="23">
        <v>299.94</v>
      </c>
      <c r="AJ182" s="22">
        <v>2.2999999999999998</v>
      </c>
      <c r="AK182" s="23">
        <v>299.94</v>
      </c>
      <c r="AL182" s="22">
        <v>2.2999999999999998</v>
      </c>
      <c r="AM182" s="23">
        <v>299.94</v>
      </c>
      <c r="AN182" s="22">
        <v>2.2999999999999998</v>
      </c>
      <c r="AO182" s="29"/>
      <c r="AP182" s="40">
        <v>0</v>
      </c>
      <c r="AQ182" s="41">
        <v>0</v>
      </c>
      <c r="AR182" s="40">
        <v>695.27</v>
      </c>
      <c r="AS182" s="41">
        <v>4.9400000000000004</v>
      </c>
      <c r="AT182" s="40">
        <v>845.53</v>
      </c>
      <c r="AU182" s="41">
        <v>5.75</v>
      </c>
      <c r="AV182" s="29"/>
      <c r="AW182" s="42">
        <v>2.4</v>
      </c>
      <c r="AX182" s="42">
        <v>2.4</v>
      </c>
      <c r="AY182" s="22">
        <v>0</v>
      </c>
      <c r="AZ182" s="42">
        <v>0</v>
      </c>
      <c r="BA182" s="22">
        <v>0</v>
      </c>
      <c r="BB182" s="29"/>
      <c r="BC182" s="43">
        <v>86.85</v>
      </c>
      <c r="BD182" s="39">
        <v>3.58</v>
      </c>
      <c r="BE182" s="43">
        <v>78.5</v>
      </c>
      <c r="BF182" s="39">
        <v>3.56</v>
      </c>
      <c r="BG182" s="43">
        <v>52.1</v>
      </c>
      <c r="BH182" s="39">
        <v>1.96</v>
      </c>
      <c r="BI182" s="43">
        <v>6.7</v>
      </c>
      <c r="BJ182" s="39">
        <v>5.51</v>
      </c>
      <c r="BK182" s="29"/>
    </row>
    <row r="183" spans="1:63" x14ac:dyDescent="0.35">
      <c r="A183">
        <v>7</v>
      </c>
      <c r="B183" t="s">
        <v>394</v>
      </c>
      <c r="C183" t="s">
        <v>395</v>
      </c>
      <c r="D183" s="21">
        <v>0.11924</v>
      </c>
      <c r="E183" s="22">
        <v>9.5500000000000007</v>
      </c>
      <c r="F183" s="21">
        <v>0.34372000000000003</v>
      </c>
      <c r="G183" s="22">
        <v>7.5</v>
      </c>
      <c r="H183" s="21">
        <v>0.24196999999999999</v>
      </c>
      <c r="I183" s="22">
        <v>6.78</v>
      </c>
      <c r="J183" s="23">
        <v>0.58569000000000004</v>
      </c>
      <c r="K183" s="22">
        <v>7.2</v>
      </c>
      <c r="L183" s="23">
        <v>632.83000000000004</v>
      </c>
      <c r="M183" s="29"/>
      <c r="N183" s="38">
        <v>230.05</v>
      </c>
      <c r="O183" s="39">
        <v>1.9</v>
      </c>
      <c r="P183" s="38">
        <v>354.1</v>
      </c>
      <c r="Q183" s="39">
        <v>1.89</v>
      </c>
      <c r="R183" s="29"/>
      <c r="S183" s="23">
        <v>217</v>
      </c>
      <c r="T183" s="22">
        <v>4.33</v>
      </c>
      <c r="U183" s="23">
        <v>217</v>
      </c>
      <c r="V183" s="22">
        <v>4.33</v>
      </c>
      <c r="W183" s="23">
        <v>255</v>
      </c>
      <c r="X183" s="22">
        <v>4.1399999999999997</v>
      </c>
      <c r="Y183" s="23">
        <v>255</v>
      </c>
      <c r="Z183" s="22">
        <v>4.0999999999999996</v>
      </c>
      <c r="AA183" s="23">
        <v>333</v>
      </c>
      <c r="AB183" s="22">
        <v>4.25</v>
      </c>
      <c r="AC183" s="23">
        <v>333</v>
      </c>
      <c r="AD183" s="22">
        <v>4.25</v>
      </c>
      <c r="AE183" s="23">
        <v>333</v>
      </c>
      <c r="AF183" s="22">
        <v>4.25</v>
      </c>
      <c r="AG183" s="23">
        <v>333</v>
      </c>
      <c r="AH183" s="22">
        <v>4.25</v>
      </c>
      <c r="AI183" s="23">
        <v>333</v>
      </c>
      <c r="AJ183" s="22">
        <v>4.25</v>
      </c>
      <c r="AK183" s="23">
        <v>333</v>
      </c>
      <c r="AL183" s="22">
        <v>4.25</v>
      </c>
      <c r="AM183" s="23">
        <v>333</v>
      </c>
      <c r="AN183" s="22">
        <v>4.25</v>
      </c>
      <c r="AO183" s="29"/>
      <c r="AP183" s="40">
        <v>0</v>
      </c>
      <c r="AQ183" s="41">
        <v>0</v>
      </c>
      <c r="AR183" s="40">
        <v>1079.8800000000001</v>
      </c>
      <c r="AS183" s="41">
        <v>6.77</v>
      </c>
      <c r="AT183" s="40">
        <v>1203.93</v>
      </c>
      <c r="AU183" s="41">
        <v>6.24</v>
      </c>
      <c r="AV183" s="29"/>
      <c r="AW183" s="42">
        <v>1.3</v>
      </c>
      <c r="AX183" s="42">
        <v>2.6</v>
      </c>
      <c r="AY183" s="22">
        <v>4</v>
      </c>
      <c r="AZ183" s="42">
        <v>0</v>
      </c>
      <c r="BA183" s="22">
        <v>0</v>
      </c>
      <c r="BB183" s="29"/>
      <c r="BC183" s="43">
        <v>86.8</v>
      </c>
      <c r="BD183" s="39">
        <v>3.58</v>
      </c>
      <c r="BE183" s="43">
        <v>78.5</v>
      </c>
      <c r="BF183" s="39">
        <v>3.56</v>
      </c>
      <c r="BG183" s="43">
        <v>52.1</v>
      </c>
      <c r="BH183" s="39">
        <v>1.96</v>
      </c>
      <c r="BI183" s="43">
        <v>10.5</v>
      </c>
      <c r="BJ183" s="39">
        <v>2.94</v>
      </c>
      <c r="BK183" s="29"/>
    </row>
    <row r="184" spans="1:63" x14ac:dyDescent="0.35">
      <c r="A184">
        <v>7</v>
      </c>
      <c r="B184" t="s">
        <v>396</v>
      </c>
      <c r="C184" t="s">
        <v>397</v>
      </c>
      <c r="D184" s="21">
        <v>8.7999999999999995E-2</v>
      </c>
      <c r="E184" s="22">
        <v>5.66</v>
      </c>
      <c r="F184" s="21">
        <v>0.2661</v>
      </c>
      <c r="G184" s="22">
        <v>7.53</v>
      </c>
      <c r="H184" s="21">
        <v>0.1938</v>
      </c>
      <c r="I184" s="22">
        <v>7.54</v>
      </c>
      <c r="J184" s="23">
        <v>0.45989999999999998</v>
      </c>
      <c r="K184" s="22">
        <v>7.54</v>
      </c>
      <c r="L184" s="23">
        <v>460.54</v>
      </c>
      <c r="M184" s="29"/>
      <c r="N184" s="38">
        <v>317.3</v>
      </c>
      <c r="O184" s="39">
        <v>-1.78</v>
      </c>
      <c r="P184" s="38">
        <v>352.61</v>
      </c>
      <c r="Q184" s="39">
        <v>-4.2300000000000004</v>
      </c>
      <c r="R184" s="29"/>
      <c r="S184" s="23">
        <v>303</v>
      </c>
      <c r="T184" s="22">
        <v>14.34</v>
      </c>
      <c r="U184" s="23">
        <v>303</v>
      </c>
      <c r="V184" s="22">
        <v>14.34</v>
      </c>
      <c r="W184" s="23">
        <v>303</v>
      </c>
      <c r="X184" s="22">
        <v>14.34</v>
      </c>
      <c r="Y184" s="23">
        <v>303</v>
      </c>
      <c r="Z184" s="22">
        <v>14.34</v>
      </c>
      <c r="AA184" s="23">
        <v>303</v>
      </c>
      <c r="AB184" s="22">
        <v>14.34</v>
      </c>
      <c r="AC184" s="23">
        <v>303</v>
      </c>
      <c r="AD184" s="22">
        <v>14.34</v>
      </c>
      <c r="AE184" s="23">
        <v>303</v>
      </c>
      <c r="AF184" s="22">
        <v>14.34</v>
      </c>
      <c r="AG184" s="23">
        <v>3647</v>
      </c>
      <c r="AH184" s="22">
        <v>13.09</v>
      </c>
      <c r="AI184" s="23">
        <v>4483</v>
      </c>
      <c r="AJ184" s="22">
        <v>13.06</v>
      </c>
      <c r="AK184" s="23">
        <v>11798</v>
      </c>
      <c r="AL184" s="22">
        <v>13.01</v>
      </c>
      <c r="AM184" s="23">
        <v>61957.999999999993</v>
      </c>
      <c r="AN184" s="22">
        <v>12.98</v>
      </c>
      <c r="AO184" s="29"/>
      <c r="AP184" s="40">
        <v>0</v>
      </c>
      <c r="AQ184" s="41">
        <v>0</v>
      </c>
      <c r="AR184" s="40">
        <v>1080.8400000000001</v>
      </c>
      <c r="AS184" s="41">
        <v>5.56</v>
      </c>
      <c r="AT184" s="40">
        <v>1116.1500000000001</v>
      </c>
      <c r="AU184" s="41">
        <v>4.4000000000000004</v>
      </c>
      <c r="AV184" s="29"/>
      <c r="AW184" s="42">
        <v>3.37</v>
      </c>
      <c r="AX184" s="42">
        <v>3.37</v>
      </c>
      <c r="AY184" s="22">
        <v>3.06</v>
      </c>
      <c r="AZ184" s="42">
        <v>0</v>
      </c>
      <c r="BA184" s="22">
        <v>0</v>
      </c>
      <c r="BB184" s="29"/>
      <c r="BC184" s="43">
        <v>86.85</v>
      </c>
      <c r="BD184" s="39">
        <v>3.58</v>
      </c>
      <c r="BE184" s="43">
        <v>78.5</v>
      </c>
      <c r="BF184" s="39">
        <v>3.56</v>
      </c>
      <c r="BG184" s="43">
        <v>52.1</v>
      </c>
      <c r="BH184" s="39">
        <v>1.96</v>
      </c>
      <c r="BI184" s="43">
        <v>15.5</v>
      </c>
      <c r="BJ184" s="39">
        <v>2.99</v>
      </c>
      <c r="BK184" s="29"/>
    </row>
    <row r="185" spans="1:63" x14ac:dyDescent="0.35">
      <c r="A185">
        <v>7</v>
      </c>
      <c r="B185" t="s">
        <v>398</v>
      </c>
      <c r="C185" t="s">
        <v>399</v>
      </c>
      <c r="D185" s="21">
        <v>7.9100000000000004E-2</v>
      </c>
      <c r="E185" s="22">
        <v>5.62</v>
      </c>
      <c r="F185" s="21">
        <v>0.3165</v>
      </c>
      <c r="G185" s="22">
        <v>3.78</v>
      </c>
      <c r="H185" s="21">
        <v>0.25430000000000003</v>
      </c>
      <c r="I185" s="22">
        <v>3.79</v>
      </c>
      <c r="J185" s="23">
        <v>0.57079999999999997</v>
      </c>
      <c r="K185" s="22">
        <v>3.78</v>
      </c>
      <c r="L185" s="23">
        <v>401.7</v>
      </c>
      <c r="M185" s="29"/>
      <c r="N185" s="38">
        <v>377.44</v>
      </c>
      <c r="O185" s="39">
        <v>10.28</v>
      </c>
      <c r="P185" s="38">
        <v>399.92</v>
      </c>
      <c r="Q185" s="39">
        <v>9.65</v>
      </c>
      <c r="R185" s="29"/>
      <c r="S185" s="23">
        <v>190.32</v>
      </c>
      <c r="T185" s="22">
        <v>3.46</v>
      </c>
      <c r="U185" s="23">
        <v>190.32</v>
      </c>
      <c r="V185" s="22">
        <v>3.46</v>
      </c>
      <c r="W185" s="23">
        <v>190.32</v>
      </c>
      <c r="X185" s="22">
        <v>3.46</v>
      </c>
      <c r="Y185" s="23">
        <v>190.32</v>
      </c>
      <c r="Z185" s="22">
        <v>3.46</v>
      </c>
      <c r="AA185" s="23">
        <v>190.32</v>
      </c>
      <c r="AB185" s="22">
        <v>3.46</v>
      </c>
      <c r="AC185" s="23">
        <v>190.32</v>
      </c>
      <c r="AD185" s="22">
        <v>3.46</v>
      </c>
      <c r="AE185" s="23">
        <v>190.32</v>
      </c>
      <c r="AF185" s="22">
        <v>3.46</v>
      </c>
      <c r="AG185" s="23">
        <v>190.32</v>
      </c>
      <c r="AH185" s="22">
        <v>3.46</v>
      </c>
      <c r="AI185" s="23">
        <v>190.32</v>
      </c>
      <c r="AJ185" s="22">
        <v>3.46</v>
      </c>
      <c r="AK185" s="23">
        <v>190.32</v>
      </c>
      <c r="AL185" s="22">
        <v>3.46</v>
      </c>
      <c r="AM185" s="23">
        <v>190.32</v>
      </c>
      <c r="AN185" s="22">
        <v>3.46</v>
      </c>
      <c r="AO185" s="29"/>
      <c r="AP185" s="40">
        <v>0</v>
      </c>
      <c r="AQ185" s="41">
        <v>0</v>
      </c>
      <c r="AR185" s="40">
        <v>969.46</v>
      </c>
      <c r="AS185" s="41">
        <v>6.94</v>
      </c>
      <c r="AT185" s="40">
        <v>991.94</v>
      </c>
      <c r="AU185" s="41">
        <v>6.77</v>
      </c>
      <c r="AV185" s="29"/>
      <c r="AW185" s="42">
        <v>1.5</v>
      </c>
      <c r="AX185" s="42">
        <v>2.5</v>
      </c>
      <c r="AY185" s="22">
        <v>0</v>
      </c>
      <c r="AZ185" s="42">
        <v>106.56</v>
      </c>
      <c r="BA185" s="22">
        <v>3.54</v>
      </c>
      <c r="BB185" s="29"/>
      <c r="BC185" s="43">
        <v>86.85</v>
      </c>
      <c r="BD185" s="39">
        <v>3.58</v>
      </c>
      <c r="BE185" s="43">
        <v>78.5</v>
      </c>
      <c r="BF185" s="39">
        <v>3.56</v>
      </c>
      <c r="BG185" s="43">
        <v>52</v>
      </c>
      <c r="BH185" s="39">
        <v>1.76</v>
      </c>
      <c r="BI185" s="43">
        <v>17.100000000000001</v>
      </c>
      <c r="BJ185" s="39">
        <v>3.01</v>
      </c>
      <c r="BK185" s="29"/>
    </row>
    <row r="186" spans="1:63" x14ac:dyDescent="0.35">
      <c r="A186">
        <v>7</v>
      </c>
      <c r="B186" t="s">
        <v>400</v>
      </c>
      <c r="C186" t="s">
        <v>401</v>
      </c>
      <c r="D186" s="21">
        <v>9.6500000000000002E-2</v>
      </c>
      <c r="E186" s="22">
        <v>12.27</v>
      </c>
      <c r="F186" s="21">
        <v>0.36449999999999999</v>
      </c>
      <c r="G186" s="22">
        <v>15.85</v>
      </c>
      <c r="H186" s="21">
        <v>0.27779999999999999</v>
      </c>
      <c r="I186" s="22">
        <v>16.55</v>
      </c>
      <c r="J186" s="23">
        <v>0.64229999999999998</v>
      </c>
      <c r="K186" s="22">
        <v>16.149999999999999</v>
      </c>
      <c r="L186" s="23">
        <v>531.96</v>
      </c>
      <c r="M186" s="29"/>
      <c r="N186" s="38">
        <v>227.25</v>
      </c>
      <c r="O186" s="39">
        <v>19.61</v>
      </c>
      <c r="P186" s="38">
        <v>371.45</v>
      </c>
      <c r="Q186" s="39">
        <v>19.61</v>
      </c>
      <c r="R186" s="29"/>
      <c r="S186" s="23">
        <v>176.6</v>
      </c>
      <c r="T186" s="22">
        <v>12.92</v>
      </c>
      <c r="U186" s="23">
        <v>212.65</v>
      </c>
      <c r="V186" s="22">
        <v>12.9</v>
      </c>
      <c r="W186" s="23" t="s">
        <v>773</v>
      </c>
      <c r="X186" s="22" t="s">
        <v>773</v>
      </c>
      <c r="Y186" s="23" t="s">
        <v>773</v>
      </c>
      <c r="Z186" s="22" t="s">
        <v>773</v>
      </c>
      <c r="AA186" s="23" t="s">
        <v>773</v>
      </c>
      <c r="AB186" s="22" t="s">
        <v>773</v>
      </c>
      <c r="AC186" s="23" t="s">
        <v>773</v>
      </c>
      <c r="AD186" s="22" t="s">
        <v>773</v>
      </c>
      <c r="AE186" s="23" t="s">
        <v>773</v>
      </c>
      <c r="AF186" s="22" t="s">
        <v>773</v>
      </c>
      <c r="AG186" s="23" t="s">
        <v>773</v>
      </c>
      <c r="AH186" s="22" t="s">
        <v>773</v>
      </c>
      <c r="AI186" s="23" t="s">
        <v>773</v>
      </c>
      <c r="AJ186" s="22" t="s">
        <v>773</v>
      </c>
      <c r="AK186" s="23" t="s">
        <v>773</v>
      </c>
      <c r="AL186" s="22" t="s">
        <v>773</v>
      </c>
      <c r="AM186" s="23" t="s">
        <v>773</v>
      </c>
      <c r="AN186" s="22" t="s">
        <v>773</v>
      </c>
      <c r="AO186" s="29"/>
      <c r="AP186" s="40">
        <v>0</v>
      </c>
      <c r="AQ186" s="41">
        <v>0</v>
      </c>
      <c r="AR186" s="40">
        <v>935.81000000000006</v>
      </c>
      <c r="AS186" s="41">
        <v>14.09</v>
      </c>
      <c r="AT186" s="40">
        <v>1116.0600000000002</v>
      </c>
      <c r="AU186" s="41">
        <v>14.74</v>
      </c>
      <c r="AV186" s="29"/>
      <c r="AW186" s="42">
        <v>3.45</v>
      </c>
      <c r="AX186" s="42">
        <v>3.45</v>
      </c>
      <c r="AY186" s="22">
        <v>11.29</v>
      </c>
      <c r="AZ186" s="42">
        <v>62.52</v>
      </c>
      <c r="BA186" s="22">
        <v>2.96</v>
      </c>
      <c r="BB186" s="29"/>
      <c r="BC186" s="43">
        <v>86.85</v>
      </c>
      <c r="BD186" s="39">
        <v>3.58</v>
      </c>
      <c r="BE186" s="43">
        <v>78.5</v>
      </c>
      <c r="BF186" s="39">
        <v>3.56</v>
      </c>
      <c r="BG186" s="43">
        <v>52.1</v>
      </c>
      <c r="BH186" s="39">
        <v>8.1999999999999993</v>
      </c>
      <c r="BI186" s="43">
        <v>11.2</v>
      </c>
      <c r="BJ186" s="39">
        <v>2.75</v>
      </c>
      <c r="BK186" s="29"/>
    </row>
    <row r="187" spans="1:63" x14ac:dyDescent="0.35">
      <c r="A187">
        <v>7</v>
      </c>
      <c r="B187" t="s">
        <v>402</v>
      </c>
      <c r="C187" t="s">
        <v>403</v>
      </c>
      <c r="D187" s="21">
        <v>0.1186</v>
      </c>
      <c r="E187" s="22">
        <v>4.04</v>
      </c>
      <c r="F187" s="21">
        <v>0.2495</v>
      </c>
      <c r="G187" s="22">
        <v>8.1300000000000008</v>
      </c>
      <c r="H187" s="21">
        <v>0.1656</v>
      </c>
      <c r="I187" s="22">
        <v>0.63</v>
      </c>
      <c r="J187" s="23">
        <v>0.41510000000000002</v>
      </c>
      <c r="K187" s="22">
        <v>5</v>
      </c>
      <c r="L187" s="23">
        <v>787.59</v>
      </c>
      <c r="M187" s="29"/>
      <c r="N187" s="38">
        <v>350.31</v>
      </c>
      <c r="O187" s="39">
        <v>7.8</v>
      </c>
      <c r="P187" s="38">
        <v>482.64</v>
      </c>
      <c r="Q187" s="39">
        <v>7.8</v>
      </c>
      <c r="R187" s="29"/>
      <c r="S187" s="23">
        <v>394</v>
      </c>
      <c r="T187" s="22">
        <v>7.36</v>
      </c>
      <c r="U187" s="23">
        <v>394</v>
      </c>
      <c r="V187" s="22">
        <v>7.36</v>
      </c>
      <c r="W187" s="23">
        <v>394</v>
      </c>
      <c r="X187" s="22">
        <v>7.36</v>
      </c>
      <c r="Y187" s="23">
        <v>394</v>
      </c>
      <c r="Z187" s="22">
        <v>7.36</v>
      </c>
      <c r="AA187" s="23">
        <v>394</v>
      </c>
      <c r="AB187" s="22">
        <v>7.36</v>
      </c>
      <c r="AC187" s="23">
        <v>394</v>
      </c>
      <c r="AD187" s="22">
        <v>7.36</v>
      </c>
      <c r="AE187" s="23">
        <v>394</v>
      </c>
      <c r="AF187" s="22">
        <v>7.36</v>
      </c>
      <c r="AG187" s="23">
        <v>2605</v>
      </c>
      <c r="AH187" s="22">
        <v>7.33</v>
      </c>
      <c r="AI187" s="23">
        <v>2605</v>
      </c>
      <c r="AJ187" s="22">
        <v>7.33</v>
      </c>
      <c r="AK187" s="23">
        <v>5703</v>
      </c>
      <c r="AL187" s="22">
        <v>7.32</v>
      </c>
      <c r="AM187" s="23">
        <v>5703</v>
      </c>
      <c r="AN187" s="22">
        <v>7.32</v>
      </c>
      <c r="AO187" s="29"/>
      <c r="AP187" s="40">
        <v>0</v>
      </c>
      <c r="AQ187" s="41">
        <v>0</v>
      </c>
      <c r="AR187" s="40">
        <v>1531.9</v>
      </c>
      <c r="AS187" s="41">
        <v>5.72</v>
      </c>
      <c r="AT187" s="40">
        <v>1664.23</v>
      </c>
      <c r="AU187" s="41">
        <v>5.89</v>
      </c>
      <c r="AV187" s="29"/>
      <c r="AW187" s="42">
        <v>1.79</v>
      </c>
      <c r="AX187" s="42">
        <v>3.58</v>
      </c>
      <c r="AY187" s="22">
        <v>2.29</v>
      </c>
      <c r="AZ187" s="42">
        <v>100.6</v>
      </c>
      <c r="BA187" s="22">
        <v>2.4</v>
      </c>
      <c r="BB187" s="29"/>
      <c r="BC187" s="43">
        <v>86.85</v>
      </c>
      <c r="BD187" s="39">
        <v>3.64</v>
      </c>
      <c r="BE187" s="43">
        <v>78.5</v>
      </c>
      <c r="BF187" s="39">
        <v>3.56</v>
      </c>
      <c r="BG187" s="43">
        <v>52.1</v>
      </c>
      <c r="BH187" s="39">
        <v>1.96</v>
      </c>
      <c r="BI187" s="43">
        <v>16.399999999999999</v>
      </c>
      <c r="BJ187" s="39">
        <v>2.5</v>
      </c>
      <c r="BK187" s="29"/>
    </row>
    <row r="188" spans="1:63" x14ac:dyDescent="0.35">
      <c r="A188">
        <v>7</v>
      </c>
      <c r="B188" t="s">
        <v>404</v>
      </c>
      <c r="C188" t="s">
        <v>405</v>
      </c>
      <c r="D188" s="21">
        <v>0.10920000000000001</v>
      </c>
      <c r="E188" s="22">
        <v>18.010000000000002</v>
      </c>
      <c r="F188" s="21">
        <v>0.21379999999999999</v>
      </c>
      <c r="G188" s="22">
        <v>20.55</v>
      </c>
      <c r="H188" s="21">
        <v>0.2419</v>
      </c>
      <c r="I188" s="22">
        <v>22.19</v>
      </c>
      <c r="J188" s="23">
        <v>0.45569999999999999</v>
      </c>
      <c r="K188" s="22">
        <v>21.41</v>
      </c>
      <c r="L188" s="23">
        <v>573.04999999999995</v>
      </c>
      <c r="M188" s="29"/>
      <c r="N188" s="38">
        <v>335.5</v>
      </c>
      <c r="O188" s="39">
        <v>0.6</v>
      </c>
      <c r="P188" s="38">
        <v>365.95</v>
      </c>
      <c r="Q188" s="39">
        <v>0.62</v>
      </c>
      <c r="R188" s="29"/>
      <c r="S188" s="23">
        <v>288.14999999999998</v>
      </c>
      <c r="T188" s="22">
        <v>4.55</v>
      </c>
      <c r="U188" s="23">
        <v>288.14999999999998</v>
      </c>
      <c r="V188" s="22">
        <v>4.55</v>
      </c>
      <c r="W188" s="23">
        <v>288.14999999999998</v>
      </c>
      <c r="X188" s="22">
        <v>4.55</v>
      </c>
      <c r="Y188" s="23">
        <v>288.14999999999998</v>
      </c>
      <c r="Z188" s="22">
        <v>4.55</v>
      </c>
      <c r="AA188" s="23">
        <v>288.14999999999998</v>
      </c>
      <c r="AB188" s="22">
        <v>4.55</v>
      </c>
      <c r="AC188" s="23">
        <v>288.14999999999998</v>
      </c>
      <c r="AD188" s="22">
        <v>4.55</v>
      </c>
      <c r="AE188" s="23">
        <v>288.14999999999998</v>
      </c>
      <c r="AF188" s="22">
        <v>4.55</v>
      </c>
      <c r="AG188" s="23">
        <v>1440.5</v>
      </c>
      <c r="AH188" s="22">
        <v>4.55</v>
      </c>
      <c r="AI188" s="23">
        <v>1440.5</v>
      </c>
      <c r="AJ188" s="22">
        <v>4.55</v>
      </c>
      <c r="AK188" s="23">
        <v>3457.55</v>
      </c>
      <c r="AL188" s="22">
        <v>4.55</v>
      </c>
      <c r="AM188" s="23">
        <v>17288.75</v>
      </c>
      <c r="AN188" s="22">
        <v>9.8699999999999992</v>
      </c>
      <c r="AO188" s="29"/>
      <c r="AP188" s="40">
        <v>0</v>
      </c>
      <c r="AQ188" s="41">
        <v>0</v>
      </c>
      <c r="AR188" s="40">
        <v>1196.6999999999998</v>
      </c>
      <c r="AS188" s="41">
        <v>9.32</v>
      </c>
      <c r="AT188" s="40">
        <v>1227.1500000000001</v>
      </c>
      <c r="AU188" s="41">
        <v>9.09</v>
      </c>
      <c r="AV188" s="29"/>
      <c r="AW188" s="42">
        <v>4</v>
      </c>
      <c r="AX188" s="42">
        <v>4</v>
      </c>
      <c r="AY188" s="22">
        <v>105.13</v>
      </c>
      <c r="AZ188" s="42">
        <v>100.05</v>
      </c>
      <c r="BA188" s="22">
        <v>12.73</v>
      </c>
      <c r="BB188" s="29"/>
      <c r="BC188" s="43">
        <v>86.85</v>
      </c>
      <c r="BD188" s="39">
        <v>3.58</v>
      </c>
      <c r="BE188" s="43">
        <v>78.5</v>
      </c>
      <c r="BF188" s="39">
        <v>23.82</v>
      </c>
      <c r="BG188" s="43">
        <v>52.1</v>
      </c>
      <c r="BH188" s="39">
        <v>1.96</v>
      </c>
      <c r="BI188" s="43">
        <v>21.65</v>
      </c>
      <c r="BJ188" s="39">
        <v>2.61</v>
      </c>
      <c r="BK188" s="29"/>
    </row>
    <row r="189" spans="1:63" x14ac:dyDescent="0.35">
      <c r="A189">
        <v>7</v>
      </c>
      <c r="B189" t="s">
        <v>406</v>
      </c>
      <c r="C189" t="s">
        <v>407</v>
      </c>
      <c r="D189" s="21">
        <v>7.8200000000000006E-2</v>
      </c>
      <c r="E189" s="22">
        <v>4.0199999999999996</v>
      </c>
      <c r="F189" s="21">
        <v>0.32269999999999999</v>
      </c>
      <c r="G189" s="22">
        <v>4.1399999999999997</v>
      </c>
      <c r="H189" s="21">
        <v>0.24329999999999999</v>
      </c>
      <c r="I189" s="22">
        <v>5.35</v>
      </c>
      <c r="J189" s="23">
        <v>0.56599999999999995</v>
      </c>
      <c r="K189" s="22">
        <v>4.66</v>
      </c>
      <c r="L189" s="23">
        <v>360.01</v>
      </c>
      <c r="M189" s="29"/>
      <c r="N189" s="38">
        <v>355.48</v>
      </c>
      <c r="O189" s="39">
        <v>2.2000000000000002</v>
      </c>
      <c r="P189" s="38">
        <v>355.48</v>
      </c>
      <c r="Q189" s="39">
        <v>2.2000000000000002</v>
      </c>
      <c r="R189" s="29"/>
      <c r="S189" s="23">
        <v>322.62</v>
      </c>
      <c r="T189" s="22">
        <v>2.2000000000000002</v>
      </c>
      <c r="U189" s="23">
        <v>322.62</v>
      </c>
      <c r="V189" s="22">
        <v>2.2000000000000002</v>
      </c>
      <c r="W189" s="23">
        <v>322.62</v>
      </c>
      <c r="X189" s="22">
        <v>2.2000000000000002</v>
      </c>
      <c r="Y189" s="23">
        <v>322.62</v>
      </c>
      <c r="Z189" s="22">
        <v>2.2000000000000002</v>
      </c>
      <c r="AA189" s="23">
        <v>322.62</v>
      </c>
      <c r="AB189" s="22">
        <v>1.88</v>
      </c>
      <c r="AC189" s="23">
        <v>430.16</v>
      </c>
      <c r="AD189" s="22">
        <v>2.2000000000000002</v>
      </c>
      <c r="AE189" s="23">
        <v>537.70000000000005</v>
      </c>
      <c r="AF189" s="22">
        <v>2.2000000000000002</v>
      </c>
      <c r="AG189" s="23">
        <v>2258.34</v>
      </c>
      <c r="AH189" s="22">
        <v>2.2000000000000002</v>
      </c>
      <c r="AI189" s="23">
        <v>2688.5</v>
      </c>
      <c r="AJ189" s="22">
        <v>2.2000000000000002</v>
      </c>
      <c r="AK189" s="23">
        <v>6452.4</v>
      </c>
      <c r="AL189" s="22">
        <v>2.2000000000000002</v>
      </c>
      <c r="AM189" s="23">
        <v>32262</v>
      </c>
      <c r="AN189" s="22">
        <v>2.2000000000000002</v>
      </c>
      <c r="AO189" s="29"/>
      <c r="AP189" s="40">
        <v>0</v>
      </c>
      <c r="AQ189" s="41">
        <v>0</v>
      </c>
      <c r="AR189" s="40">
        <v>1038.1100000000001</v>
      </c>
      <c r="AS189" s="41">
        <v>2.82</v>
      </c>
      <c r="AT189" s="40">
        <v>1038.1100000000001</v>
      </c>
      <c r="AU189" s="41">
        <v>2.82</v>
      </c>
      <c r="AV189" s="29"/>
      <c r="AW189" s="42" t="s">
        <v>776</v>
      </c>
      <c r="AX189" s="42">
        <v>7.71</v>
      </c>
      <c r="AY189" s="22">
        <v>2.25</v>
      </c>
      <c r="AZ189" s="42">
        <v>0</v>
      </c>
      <c r="BA189" s="22">
        <v>0</v>
      </c>
      <c r="BB189" s="29"/>
      <c r="BC189" s="43">
        <v>83.85</v>
      </c>
      <c r="BD189" s="39">
        <v>7.71</v>
      </c>
      <c r="BE189" s="43">
        <v>75.8</v>
      </c>
      <c r="BF189" s="39">
        <v>7.75</v>
      </c>
      <c r="BG189" s="43">
        <v>51.1</v>
      </c>
      <c r="BH189" s="39">
        <v>6.13</v>
      </c>
      <c r="BI189" s="43">
        <v>14.5</v>
      </c>
      <c r="BJ189" s="39">
        <v>2.11</v>
      </c>
      <c r="BK189" s="29"/>
    </row>
    <row r="190" spans="1:63" x14ac:dyDescent="0.35">
      <c r="A190">
        <v>7</v>
      </c>
      <c r="B190" t="s">
        <v>408</v>
      </c>
      <c r="C190" t="s">
        <v>409</v>
      </c>
      <c r="D190" s="21">
        <v>6.7000000000000004E-2</v>
      </c>
      <c r="E190" s="22">
        <v>4.18</v>
      </c>
      <c r="F190" s="21">
        <v>0.26179999999999998</v>
      </c>
      <c r="G190" s="22">
        <v>3.27</v>
      </c>
      <c r="H190" s="21">
        <v>0.14699999999999999</v>
      </c>
      <c r="I190" s="22">
        <v>3.28</v>
      </c>
      <c r="J190" s="23">
        <v>0.40879999999999994</v>
      </c>
      <c r="K190" s="22">
        <v>3.28</v>
      </c>
      <c r="L190" s="23">
        <v>404.15</v>
      </c>
      <c r="M190" s="29"/>
      <c r="N190" s="38">
        <v>227.4</v>
      </c>
      <c r="O190" s="39">
        <v>3.5</v>
      </c>
      <c r="P190" s="38">
        <v>310.7</v>
      </c>
      <c r="Q190" s="39">
        <v>3.5</v>
      </c>
      <c r="R190" s="29"/>
      <c r="S190" s="23">
        <v>218.75</v>
      </c>
      <c r="T190" s="22">
        <v>3.5</v>
      </c>
      <c r="U190" s="23">
        <v>218.75</v>
      </c>
      <c r="V190" s="22">
        <v>3.5</v>
      </c>
      <c r="W190" s="23">
        <v>218.75</v>
      </c>
      <c r="X190" s="22">
        <v>3.5</v>
      </c>
      <c r="Y190" s="23">
        <v>218.75</v>
      </c>
      <c r="Z190" s="22">
        <v>3.5</v>
      </c>
      <c r="AA190" s="23">
        <v>399.75</v>
      </c>
      <c r="AB190" s="22">
        <v>3.74</v>
      </c>
      <c r="AC190" s="23">
        <v>580.75</v>
      </c>
      <c r="AD190" s="22">
        <v>3.83</v>
      </c>
      <c r="AE190" s="23">
        <v>761.75</v>
      </c>
      <c r="AF190" s="22">
        <v>3.87</v>
      </c>
      <c r="AG190" s="23">
        <v>2828.75</v>
      </c>
      <c r="AH190" s="22">
        <v>3.98</v>
      </c>
      <c r="AI190" s="23">
        <v>3316.75</v>
      </c>
      <c r="AJ190" s="22">
        <v>4.03</v>
      </c>
      <c r="AK190" s="23">
        <v>7366.75</v>
      </c>
      <c r="AL190" s="22">
        <v>3.85</v>
      </c>
      <c r="AM190" s="23">
        <v>21866.75</v>
      </c>
      <c r="AN190" s="22">
        <v>3.96</v>
      </c>
      <c r="AO190" s="29"/>
      <c r="AP190" s="40">
        <v>0</v>
      </c>
      <c r="AQ190" s="41">
        <v>0</v>
      </c>
      <c r="AR190" s="40">
        <v>850.3</v>
      </c>
      <c r="AS190" s="41">
        <v>3.82</v>
      </c>
      <c r="AT190" s="40">
        <v>933.59999999999991</v>
      </c>
      <c r="AU190" s="41">
        <v>3.79</v>
      </c>
      <c r="AV190" s="29"/>
      <c r="AW190" s="42">
        <v>3.3</v>
      </c>
      <c r="AX190" s="42">
        <v>3.3</v>
      </c>
      <c r="AY190" s="22">
        <v>0</v>
      </c>
      <c r="AZ190" s="42">
        <v>0</v>
      </c>
      <c r="BA190" s="22">
        <v>0</v>
      </c>
      <c r="BB190" s="29"/>
      <c r="BC190" s="43">
        <v>86.85</v>
      </c>
      <c r="BD190" s="39">
        <v>3.55</v>
      </c>
      <c r="BE190" s="43">
        <v>78.5</v>
      </c>
      <c r="BF190" s="39">
        <v>3.56</v>
      </c>
      <c r="BG190" s="43">
        <v>52.1</v>
      </c>
      <c r="BH190" s="39">
        <v>1.94</v>
      </c>
      <c r="BI190" s="43">
        <v>17.2</v>
      </c>
      <c r="BJ190" s="39">
        <v>3.61</v>
      </c>
      <c r="BK190" s="29"/>
    </row>
    <row r="191" spans="1:63" x14ac:dyDescent="0.35">
      <c r="A191">
        <v>8</v>
      </c>
      <c r="B191" t="s">
        <v>410</v>
      </c>
      <c r="C191" t="s">
        <v>411</v>
      </c>
      <c r="D191" s="21">
        <v>0.1032</v>
      </c>
      <c r="E191" s="22">
        <v>6.64</v>
      </c>
      <c r="F191" s="21">
        <v>0.33800000000000002</v>
      </c>
      <c r="G191" s="22">
        <v>9.3800000000000008</v>
      </c>
      <c r="H191" s="21">
        <v>0.34449999999999997</v>
      </c>
      <c r="I191" s="22">
        <v>3.24</v>
      </c>
      <c r="J191" s="23">
        <v>0.6825</v>
      </c>
      <c r="K191" s="22">
        <v>6.19</v>
      </c>
      <c r="L191" s="23">
        <v>431.16</v>
      </c>
      <c r="M191" s="29"/>
      <c r="N191" s="38">
        <v>425.5</v>
      </c>
      <c r="O191" s="39">
        <v>10.81</v>
      </c>
      <c r="P191" s="38">
        <v>496.5</v>
      </c>
      <c r="Q191" s="39">
        <v>10.7</v>
      </c>
      <c r="R191" s="29"/>
      <c r="S191" s="23">
        <v>184.5</v>
      </c>
      <c r="T191" s="22">
        <v>9.5</v>
      </c>
      <c r="U191" s="23">
        <v>184.5</v>
      </c>
      <c r="V191" s="22">
        <v>9.5</v>
      </c>
      <c r="W191" s="23" t="s">
        <v>773</v>
      </c>
      <c r="X191" s="22" t="s">
        <v>773</v>
      </c>
      <c r="Y191" s="23" t="s">
        <v>773</v>
      </c>
      <c r="Z191" s="22" t="s">
        <v>773</v>
      </c>
      <c r="AA191" s="23" t="s">
        <v>773</v>
      </c>
      <c r="AB191" s="22" t="s">
        <v>773</v>
      </c>
      <c r="AC191" s="23" t="s">
        <v>773</v>
      </c>
      <c r="AD191" s="22" t="s">
        <v>773</v>
      </c>
      <c r="AE191" s="23" t="s">
        <v>773</v>
      </c>
      <c r="AF191" s="22" t="s">
        <v>773</v>
      </c>
      <c r="AG191" s="23" t="s">
        <v>773</v>
      </c>
      <c r="AH191" s="22" t="s">
        <v>773</v>
      </c>
      <c r="AI191" s="23" t="s">
        <v>773</v>
      </c>
      <c r="AJ191" s="22" t="s">
        <v>773</v>
      </c>
      <c r="AK191" s="23" t="s">
        <v>773</v>
      </c>
      <c r="AL191" s="22" t="s">
        <v>773</v>
      </c>
      <c r="AM191" s="23" t="s">
        <v>773</v>
      </c>
      <c r="AN191" s="22" t="s">
        <v>773</v>
      </c>
      <c r="AO191" s="29"/>
      <c r="AP191" s="40">
        <v>40</v>
      </c>
      <c r="AQ191" s="41">
        <v>40</v>
      </c>
      <c r="AR191" s="40">
        <v>1001.1600000000001</v>
      </c>
      <c r="AS191" s="41">
        <v>9.1999999999999993</v>
      </c>
      <c r="AT191" s="40">
        <v>1072.1600000000001</v>
      </c>
      <c r="AU191" s="41">
        <v>9.26</v>
      </c>
      <c r="AV191" s="29"/>
      <c r="AW191" s="42">
        <v>2.7</v>
      </c>
      <c r="AX191" s="42">
        <v>2.7</v>
      </c>
      <c r="AY191" s="22">
        <v>92.86</v>
      </c>
      <c r="AZ191" s="42">
        <v>92.8</v>
      </c>
      <c r="BA191" s="22">
        <v>3.46</v>
      </c>
      <c r="BB191" s="29"/>
      <c r="BC191" s="43">
        <v>86.85</v>
      </c>
      <c r="BD191" s="39">
        <v>3.58</v>
      </c>
      <c r="BE191" s="43">
        <v>78.5</v>
      </c>
      <c r="BF191" s="39">
        <v>3.56</v>
      </c>
      <c r="BG191" s="43">
        <v>52.1</v>
      </c>
      <c r="BH191" s="39">
        <v>1.94</v>
      </c>
      <c r="BI191" s="43">
        <v>17.850000000000001</v>
      </c>
      <c r="BJ191" s="39">
        <v>50</v>
      </c>
      <c r="BK191" s="29"/>
    </row>
    <row r="192" spans="1:63" x14ac:dyDescent="0.35">
      <c r="A192">
        <v>8</v>
      </c>
      <c r="B192" t="s">
        <v>412</v>
      </c>
      <c r="C192" t="s">
        <v>413</v>
      </c>
      <c r="D192" s="21">
        <v>0.1023</v>
      </c>
      <c r="E192" s="22">
        <v>3.42</v>
      </c>
      <c r="F192" s="21">
        <v>0.39910000000000001</v>
      </c>
      <c r="G192" s="22">
        <v>3.61</v>
      </c>
      <c r="H192" s="21">
        <v>0.33250000000000002</v>
      </c>
      <c r="I192" s="22">
        <v>4.79</v>
      </c>
      <c r="J192" s="23">
        <v>0.73160000000000003</v>
      </c>
      <c r="K192" s="22">
        <v>4.1399999999999997</v>
      </c>
      <c r="L192" s="23">
        <v>532.67999999999995</v>
      </c>
      <c r="M192" s="29"/>
      <c r="N192" s="38">
        <v>294.47000000000003</v>
      </c>
      <c r="O192" s="39">
        <v>0.68</v>
      </c>
      <c r="P192" s="38">
        <v>427.91</v>
      </c>
      <c r="Q192" s="39">
        <v>0.94</v>
      </c>
      <c r="R192" s="29"/>
      <c r="S192" s="23">
        <v>227.06</v>
      </c>
      <c r="T192" s="22">
        <v>2.98</v>
      </c>
      <c r="U192" s="23">
        <v>302.76</v>
      </c>
      <c r="V192" s="22">
        <v>2.98</v>
      </c>
      <c r="W192" s="23">
        <v>302.76</v>
      </c>
      <c r="X192" s="22">
        <v>-41.15</v>
      </c>
      <c r="Y192" s="23">
        <v>302.76</v>
      </c>
      <c r="Z192" s="22">
        <v>-41.15</v>
      </c>
      <c r="AA192" s="23">
        <v>302.76</v>
      </c>
      <c r="AB192" s="22">
        <v>-41.15</v>
      </c>
      <c r="AC192" s="23">
        <v>302.76</v>
      </c>
      <c r="AD192" s="22">
        <v>-41.15</v>
      </c>
      <c r="AE192" s="23">
        <v>302.76</v>
      </c>
      <c r="AF192" s="22">
        <v>-41.15</v>
      </c>
      <c r="AG192" s="23">
        <v>2998.76</v>
      </c>
      <c r="AH192" s="22">
        <v>-4.21</v>
      </c>
      <c r="AI192" s="23">
        <v>3642.76</v>
      </c>
      <c r="AJ192" s="22">
        <v>-2.98</v>
      </c>
      <c r="AK192" s="23">
        <v>8702.76</v>
      </c>
      <c r="AL192" s="22">
        <v>0.33</v>
      </c>
      <c r="AM192" s="23">
        <v>41342.76</v>
      </c>
      <c r="AN192" s="22">
        <v>2.4500000000000002</v>
      </c>
      <c r="AO192" s="29"/>
      <c r="AP192" s="40">
        <v>0</v>
      </c>
      <c r="AQ192" s="41">
        <v>0</v>
      </c>
      <c r="AR192" s="40">
        <v>1054.21</v>
      </c>
      <c r="AS192" s="41">
        <v>2.54</v>
      </c>
      <c r="AT192" s="40">
        <v>1263.3499999999999</v>
      </c>
      <c r="AU192" s="41">
        <v>2.46</v>
      </c>
      <c r="AV192" s="29"/>
      <c r="AW192" s="42">
        <v>0</v>
      </c>
      <c r="AX192" s="42">
        <v>0</v>
      </c>
      <c r="AY192" s="22">
        <v>0</v>
      </c>
      <c r="AZ192" s="42">
        <v>0</v>
      </c>
      <c r="BA192" s="22">
        <v>0</v>
      </c>
      <c r="BB192" s="29"/>
      <c r="BC192" s="43">
        <v>86.8</v>
      </c>
      <c r="BD192" s="39">
        <v>3.49</v>
      </c>
      <c r="BE192" s="43">
        <v>78.5</v>
      </c>
      <c r="BF192" s="39">
        <v>3.56</v>
      </c>
      <c r="BG192" s="43">
        <v>52.1</v>
      </c>
      <c r="BH192" s="39">
        <v>1.94</v>
      </c>
      <c r="BI192" s="43">
        <v>19.600000000000001</v>
      </c>
      <c r="BJ192" s="39">
        <v>3.16</v>
      </c>
      <c r="BK192" s="29"/>
    </row>
    <row r="193" spans="1:63" x14ac:dyDescent="0.35">
      <c r="A193">
        <v>8</v>
      </c>
      <c r="B193" t="s">
        <v>414</v>
      </c>
      <c r="C193" t="s">
        <v>415</v>
      </c>
      <c r="D193" s="21">
        <v>8.5599999999999996E-2</v>
      </c>
      <c r="E193" s="22">
        <v>17.940000000000001</v>
      </c>
      <c r="F193" s="21">
        <v>0.28949999999999998</v>
      </c>
      <c r="G193" s="22">
        <v>42.04</v>
      </c>
      <c r="H193" s="21">
        <v>0.2215</v>
      </c>
      <c r="I193" s="22">
        <v>27.47</v>
      </c>
      <c r="J193" s="23">
        <v>0.51100000000000001</v>
      </c>
      <c r="K193" s="22">
        <v>35.340000000000003</v>
      </c>
      <c r="L193" s="23">
        <v>399.3</v>
      </c>
      <c r="M193" s="29"/>
      <c r="N193" s="38">
        <v>233.16</v>
      </c>
      <c r="O193" s="39">
        <v>0</v>
      </c>
      <c r="P193" s="38">
        <v>330.24</v>
      </c>
      <c r="Q193" s="39">
        <v>0</v>
      </c>
      <c r="R193" s="29"/>
      <c r="S193" s="23">
        <v>220.8</v>
      </c>
      <c r="T193" s="22">
        <v>8.0399999999999991</v>
      </c>
      <c r="U193" s="23">
        <v>302.16000000000003</v>
      </c>
      <c r="V193" s="22">
        <v>8.02</v>
      </c>
      <c r="W193" s="23" t="s">
        <v>773</v>
      </c>
      <c r="X193" s="22" t="s">
        <v>773</v>
      </c>
      <c r="Y193" s="23" t="s">
        <v>773</v>
      </c>
      <c r="Z193" s="22" t="s">
        <v>773</v>
      </c>
      <c r="AA193" s="23" t="s">
        <v>773</v>
      </c>
      <c r="AB193" s="22" t="s">
        <v>773</v>
      </c>
      <c r="AC193" s="23" t="s">
        <v>773</v>
      </c>
      <c r="AD193" s="22" t="s">
        <v>773</v>
      </c>
      <c r="AE193" s="23" t="s">
        <v>773</v>
      </c>
      <c r="AF193" s="22" t="s">
        <v>773</v>
      </c>
      <c r="AG193" s="23" t="s">
        <v>773</v>
      </c>
      <c r="AH193" s="22" t="s">
        <v>773</v>
      </c>
      <c r="AI193" s="23" t="s">
        <v>773</v>
      </c>
      <c r="AJ193" s="22" t="s">
        <v>773</v>
      </c>
      <c r="AK193" s="23" t="s">
        <v>773</v>
      </c>
      <c r="AL193" s="22" t="s">
        <v>773</v>
      </c>
      <c r="AM193" s="23" t="s">
        <v>773</v>
      </c>
      <c r="AN193" s="22" t="s">
        <v>773</v>
      </c>
      <c r="AO193" s="29"/>
      <c r="AP193" s="40">
        <v>0</v>
      </c>
      <c r="AQ193" s="41">
        <v>0</v>
      </c>
      <c r="AR193" s="40">
        <v>853.26</v>
      </c>
      <c r="AS193" s="41">
        <v>9.94</v>
      </c>
      <c r="AT193" s="40">
        <v>1031.7</v>
      </c>
      <c r="AU193" s="41">
        <v>8.77</v>
      </c>
      <c r="AV193" s="29"/>
      <c r="AW193" s="42">
        <v>1.25</v>
      </c>
      <c r="AX193" s="42">
        <v>2.5</v>
      </c>
      <c r="AY193" s="22">
        <v>25</v>
      </c>
      <c r="AZ193" s="42">
        <v>66</v>
      </c>
      <c r="BA193" s="22">
        <v>2.23</v>
      </c>
      <c r="BB193" s="29"/>
      <c r="BC193" s="43">
        <v>86.85</v>
      </c>
      <c r="BD193" s="39">
        <v>3.58</v>
      </c>
      <c r="BE193" s="43">
        <v>78.5</v>
      </c>
      <c r="BF193" s="39">
        <v>3.56</v>
      </c>
      <c r="BG193" s="43">
        <v>52.1</v>
      </c>
      <c r="BH193" s="39">
        <v>1.96</v>
      </c>
      <c r="BI193" s="43">
        <v>17.100000000000001</v>
      </c>
      <c r="BJ193" s="39">
        <v>46.78</v>
      </c>
      <c r="BK193" s="29"/>
    </row>
    <row r="194" spans="1:63" x14ac:dyDescent="0.35">
      <c r="A194">
        <v>8</v>
      </c>
      <c r="B194" t="s">
        <v>416</v>
      </c>
      <c r="C194" t="s">
        <v>417</v>
      </c>
      <c r="D194" s="21">
        <v>8.77E-2</v>
      </c>
      <c r="E194" s="22">
        <v>2.48</v>
      </c>
      <c r="F194" s="21">
        <v>0.32900000000000001</v>
      </c>
      <c r="G194" s="22">
        <v>44.5</v>
      </c>
      <c r="H194" s="21">
        <v>0.24979999999999999</v>
      </c>
      <c r="I194" s="22">
        <v>36.380000000000003</v>
      </c>
      <c r="J194" s="23">
        <v>0.57879999999999998</v>
      </c>
      <c r="K194" s="22">
        <v>40.880000000000003</v>
      </c>
      <c r="L194" s="23">
        <v>437.3</v>
      </c>
      <c r="M194" s="29"/>
      <c r="N194" s="38">
        <v>274.08</v>
      </c>
      <c r="O194" s="39">
        <v>13.52</v>
      </c>
      <c r="P194" s="38">
        <v>501.12</v>
      </c>
      <c r="Q194" s="39">
        <v>13.57</v>
      </c>
      <c r="R194" s="29"/>
      <c r="S194" s="23">
        <v>82.08</v>
      </c>
      <c r="T194" s="22">
        <v>21.93</v>
      </c>
      <c r="U194" s="23">
        <v>242.64</v>
      </c>
      <c r="V194" s="22">
        <v>21.95</v>
      </c>
      <c r="W194" s="23" t="s">
        <v>773</v>
      </c>
      <c r="X194" s="22" t="s">
        <v>773</v>
      </c>
      <c r="Y194" s="23" t="s">
        <v>773</v>
      </c>
      <c r="Z194" s="22" t="s">
        <v>773</v>
      </c>
      <c r="AA194" s="23" t="s">
        <v>773</v>
      </c>
      <c r="AB194" s="22" t="s">
        <v>773</v>
      </c>
      <c r="AC194" s="23" t="s">
        <v>773</v>
      </c>
      <c r="AD194" s="22" t="s">
        <v>773</v>
      </c>
      <c r="AE194" s="23" t="s">
        <v>773</v>
      </c>
      <c r="AF194" s="22" t="s">
        <v>773</v>
      </c>
      <c r="AG194" s="23" t="s">
        <v>773</v>
      </c>
      <c r="AH194" s="22" t="s">
        <v>773</v>
      </c>
      <c r="AI194" s="23" t="s">
        <v>773</v>
      </c>
      <c r="AJ194" s="22" t="s">
        <v>773</v>
      </c>
      <c r="AK194" s="23" t="s">
        <v>773</v>
      </c>
      <c r="AL194" s="22" t="s">
        <v>773</v>
      </c>
      <c r="AM194" s="23" t="s">
        <v>773</v>
      </c>
      <c r="AN194" s="22" t="s">
        <v>773</v>
      </c>
      <c r="AO194" s="29"/>
      <c r="AP194" s="40">
        <v>0</v>
      </c>
      <c r="AQ194" s="41">
        <v>0</v>
      </c>
      <c r="AR194" s="40">
        <v>793.46</v>
      </c>
      <c r="AS194" s="41">
        <v>7.89</v>
      </c>
      <c r="AT194" s="40">
        <v>1181.06</v>
      </c>
      <c r="AU194" s="41">
        <v>10.7</v>
      </c>
      <c r="AV194" s="29"/>
      <c r="AW194" s="42">
        <v>1.55</v>
      </c>
      <c r="AX194" s="42">
        <v>1.55</v>
      </c>
      <c r="AY194" s="22">
        <v>106.67</v>
      </c>
      <c r="AZ194" s="42">
        <v>117.6</v>
      </c>
      <c r="BA194" s="22">
        <v>2.5099999999999998</v>
      </c>
      <c r="BB194" s="29"/>
      <c r="BC194" s="43">
        <v>86.8</v>
      </c>
      <c r="BD194" s="39">
        <v>3.49</v>
      </c>
      <c r="BE194" s="43">
        <v>78.5</v>
      </c>
      <c r="BF194" s="39">
        <v>3.56</v>
      </c>
      <c r="BG194" s="43">
        <v>52.1</v>
      </c>
      <c r="BH194" s="39">
        <v>1.94</v>
      </c>
      <c r="BI194" s="43">
        <v>9.4</v>
      </c>
      <c r="BJ194" s="39">
        <v>2.17</v>
      </c>
      <c r="BK194" s="29"/>
    </row>
    <row r="195" spans="1:63" x14ac:dyDescent="0.35">
      <c r="A195">
        <v>8</v>
      </c>
      <c r="B195" t="s">
        <v>418</v>
      </c>
      <c r="C195" t="s">
        <v>419</v>
      </c>
      <c r="D195" s="21">
        <v>0.1242</v>
      </c>
      <c r="E195" s="22">
        <v>2.14</v>
      </c>
      <c r="F195" s="21">
        <v>0.67920000000000003</v>
      </c>
      <c r="G195" s="22">
        <v>2.98</v>
      </c>
      <c r="H195" s="21">
        <v>0</v>
      </c>
      <c r="I195" s="22" t="s">
        <v>227</v>
      </c>
      <c r="J195" s="23">
        <v>0.67920000000000003</v>
      </c>
      <c r="K195" s="22">
        <v>2.98</v>
      </c>
      <c r="L195" s="23">
        <v>660.2</v>
      </c>
      <c r="M195" s="29"/>
      <c r="N195" s="38">
        <v>310.73</v>
      </c>
      <c r="O195" s="39">
        <v>7.57</v>
      </c>
      <c r="P195" s="38">
        <v>406.77</v>
      </c>
      <c r="Q195" s="39">
        <v>7.49</v>
      </c>
      <c r="R195" s="29"/>
      <c r="S195" s="23">
        <v>322.32</v>
      </c>
      <c r="T195" s="22">
        <v>4.8</v>
      </c>
      <c r="U195" s="23">
        <v>368.4</v>
      </c>
      <c r="V195" s="22">
        <v>4.8099999999999996</v>
      </c>
      <c r="W195" s="23">
        <v>322.32</v>
      </c>
      <c r="X195" s="22">
        <v>4.8</v>
      </c>
      <c r="Y195" s="23">
        <v>421.43999999999994</v>
      </c>
      <c r="Z195" s="22">
        <v>4.8</v>
      </c>
      <c r="AA195" s="23">
        <v>482.76</v>
      </c>
      <c r="AB195" s="22">
        <v>4.82</v>
      </c>
      <c r="AC195" s="23">
        <v>625.79999999999995</v>
      </c>
      <c r="AD195" s="22">
        <v>4.8</v>
      </c>
      <c r="AE195" s="23">
        <v>625.79999999999995</v>
      </c>
      <c r="AF195" s="22">
        <v>4.8</v>
      </c>
      <c r="AG195" s="23">
        <v>1684.5600000000002</v>
      </c>
      <c r="AH195" s="22">
        <v>4.8</v>
      </c>
      <c r="AI195" s="23">
        <v>1684.5600000000002</v>
      </c>
      <c r="AJ195" s="22">
        <v>4.8</v>
      </c>
      <c r="AK195" s="23">
        <v>3217.56</v>
      </c>
      <c r="AL195" s="22">
        <v>4.8</v>
      </c>
      <c r="AM195" s="23">
        <v>10371</v>
      </c>
      <c r="AN195" s="22">
        <v>4.8</v>
      </c>
      <c r="AO195" s="29"/>
      <c r="AP195" s="40">
        <v>0</v>
      </c>
      <c r="AQ195" s="41">
        <v>0</v>
      </c>
      <c r="AR195" s="40">
        <v>1293.25</v>
      </c>
      <c r="AS195" s="41">
        <v>4.0599999999999996</v>
      </c>
      <c r="AT195" s="40">
        <v>1435.37</v>
      </c>
      <c r="AU195" s="41">
        <v>4.29</v>
      </c>
      <c r="AV195" s="29"/>
      <c r="AW195" s="42">
        <v>2.0499999999999998</v>
      </c>
      <c r="AX195" s="42">
        <v>3.1</v>
      </c>
      <c r="AY195" s="22">
        <v>3.33</v>
      </c>
      <c r="AZ195" s="42">
        <v>0</v>
      </c>
      <c r="BA195" s="22">
        <v>0</v>
      </c>
      <c r="BB195" s="29"/>
      <c r="BC195" s="43">
        <v>86.85</v>
      </c>
      <c r="BD195" s="39">
        <v>3.58</v>
      </c>
      <c r="BE195" s="43">
        <v>78.5</v>
      </c>
      <c r="BF195" s="39">
        <v>3.56</v>
      </c>
      <c r="BG195" s="43">
        <v>52.1</v>
      </c>
      <c r="BH195" s="39">
        <v>1.96</v>
      </c>
      <c r="BI195" s="43">
        <v>10.5</v>
      </c>
      <c r="BJ195" s="39">
        <v>2.44</v>
      </c>
      <c r="BK195" s="29"/>
    </row>
    <row r="196" spans="1:63" x14ac:dyDescent="0.35">
      <c r="A196">
        <v>8</v>
      </c>
      <c r="B196" t="s">
        <v>420</v>
      </c>
      <c r="C196" t="s">
        <v>421</v>
      </c>
      <c r="D196" s="21">
        <v>8.09E-2</v>
      </c>
      <c r="E196" s="22">
        <v>15.13</v>
      </c>
      <c r="F196" s="21">
        <v>0.30969999999999998</v>
      </c>
      <c r="G196" s="22">
        <v>16.05</v>
      </c>
      <c r="H196" s="21">
        <v>0.25130000000000002</v>
      </c>
      <c r="I196" s="22">
        <v>15.54</v>
      </c>
      <c r="J196" s="23">
        <v>0.56099999999999994</v>
      </c>
      <c r="K196" s="22">
        <v>15.82</v>
      </c>
      <c r="L196" s="23">
        <v>353.69</v>
      </c>
      <c r="M196" s="29"/>
      <c r="N196" s="38">
        <v>244.44</v>
      </c>
      <c r="O196" s="39">
        <v>7.98</v>
      </c>
      <c r="P196" s="38">
        <v>316.2</v>
      </c>
      <c r="Q196" s="39">
        <v>6.64</v>
      </c>
      <c r="R196" s="29"/>
      <c r="S196" s="23">
        <v>123.36</v>
      </c>
      <c r="T196" s="22">
        <v>2.8</v>
      </c>
      <c r="U196" s="23">
        <v>123.36</v>
      </c>
      <c r="V196" s="22">
        <v>2.8</v>
      </c>
      <c r="W196" s="23">
        <v>123.36</v>
      </c>
      <c r="X196" s="22">
        <v>2.8</v>
      </c>
      <c r="Y196" s="23">
        <v>123.36</v>
      </c>
      <c r="Z196" s="22">
        <v>2.8</v>
      </c>
      <c r="AA196" s="23">
        <v>178.2</v>
      </c>
      <c r="AB196" s="22">
        <v>4.21</v>
      </c>
      <c r="AC196" s="23">
        <v>178.2</v>
      </c>
      <c r="AD196" s="22">
        <v>4.21</v>
      </c>
      <c r="AE196" s="23">
        <v>178.2</v>
      </c>
      <c r="AF196" s="22">
        <v>4.21</v>
      </c>
      <c r="AG196" s="23">
        <v>562.08000000000004</v>
      </c>
      <c r="AH196" s="22">
        <v>6.45</v>
      </c>
      <c r="AI196" s="23">
        <v>616.92000000000007</v>
      </c>
      <c r="AJ196" s="22">
        <v>6.55</v>
      </c>
      <c r="AK196" s="23">
        <v>1384.68</v>
      </c>
      <c r="AL196" s="22">
        <v>7.09</v>
      </c>
      <c r="AM196" s="23">
        <v>6649.3200000000006</v>
      </c>
      <c r="AN196" s="22">
        <v>7.44</v>
      </c>
      <c r="AO196" s="29"/>
      <c r="AP196" s="40">
        <v>0</v>
      </c>
      <c r="AQ196" s="41">
        <v>0</v>
      </c>
      <c r="AR196" s="40">
        <v>721.49</v>
      </c>
      <c r="AS196" s="41">
        <v>10.39</v>
      </c>
      <c r="AT196" s="40">
        <v>793.25</v>
      </c>
      <c r="AU196" s="41">
        <v>9.6</v>
      </c>
      <c r="AV196" s="29"/>
      <c r="AW196" s="42">
        <v>1.3</v>
      </c>
      <c r="AX196" s="42">
        <v>1.3</v>
      </c>
      <c r="AY196" s="22">
        <v>0</v>
      </c>
      <c r="AZ196" s="42">
        <v>0</v>
      </c>
      <c r="BA196" s="22">
        <v>0</v>
      </c>
      <c r="BB196" s="29"/>
      <c r="BC196" s="43">
        <v>86.85</v>
      </c>
      <c r="BD196" s="39">
        <v>3.58</v>
      </c>
      <c r="BE196" s="43">
        <v>78.5</v>
      </c>
      <c r="BF196" s="39">
        <v>3.56</v>
      </c>
      <c r="BG196" s="43">
        <v>52.1</v>
      </c>
      <c r="BH196" s="39">
        <v>1.96</v>
      </c>
      <c r="BI196" s="43">
        <v>10.45</v>
      </c>
      <c r="BJ196" s="39">
        <v>2.4500000000000002</v>
      </c>
      <c r="BK196" s="29"/>
    </row>
    <row r="197" spans="1:63" x14ac:dyDescent="0.35">
      <c r="A197">
        <v>8</v>
      </c>
      <c r="B197" t="s">
        <v>422</v>
      </c>
      <c r="C197" t="s">
        <v>423</v>
      </c>
      <c r="D197" s="21">
        <v>9.9830000000000002E-2</v>
      </c>
      <c r="E197" s="22">
        <v>8.1</v>
      </c>
      <c r="F197" s="21">
        <v>0.37853999999999999</v>
      </c>
      <c r="G197" s="22">
        <v>10.97</v>
      </c>
      <c r="H197" s="21">
        <v>0.30732999999999999</v>
      </c>
      <c r="I197" s="22">
        <v>15.85</v>
      </c>
      <c r="J197" s="23">
        <v>0.68586999999999998</v>
      </c>
      <c r="K197" s="22">
        <v>13.1</v>
      </c>
      <c r="L197" s="23">
        <v>493.95</v>
      </c>
      <c r="M197" s="29"/>
      <c r="N197" s="38">
        <v>275.95999999999998</v>
      </c>
      <c r="O197" s="39">
        <v>3.65</v>
      </c>
      <c r="P197" s="38">
        <v>432.3</v>
      </c>
      <c r="Q197" s="39">
        <v>3.65</v>
      </c>
      <c r="R197" s="29"/>
      <c r="S197" s="23">
        <v>266.17</v>
      </c>
      <c r="T197" s="22">
        <v>5.5</v>
      </c>
      <c r="U197" s="23">
        <v>266.17</v>
      </c>
      <c r="V197" s="22">
        <v>5.5</v>
      </c>
      <c r="W197" s="23">
        <v>266.17</v>
      </c>
      <c r="X197" s="22">
        <v>5.5</v>
      </c>
      <c r="Y197" s="23">
        <v>266.17</v>
      </c>
      <c r="Z197" s="22">
        <v>5.5</v>
      </c>
      <c r="AA197" s="23">
        <v>266.17</v>
      </c>
      <c r="AB197" s="22">
        <v>5.5</v>
      </c>
      <c r="AC197" s="23">
        <v>266.17</v>
      </c>
      <c r="AD197" s="22">
        <v>5.5</v>
      </c>
      <c r="AE197" s="23">
        <v>266.17</v>
      </c>
      <c r="AF197" s="22">
        <v>5.5</v>
      </c>
      <c r="AG197" s="23">
        <v>1370.1699999999998</v>
      </c>
      <c r="AH197" s="22">
        <v>6.03</v>
      </c>
      <c r="AI197" s="23">
        <v>1646.1699999999998</v>
      </c>
      <c r="AJ197" s="22">
        <v>6.05</v>
      </c>
      <c r="AK197" s="23">
        <v>4043.17</v>
      </c>
      <c r="AL197" s="22">
        <v>5.64</v>
      </c>
      <c r="AM197" s="23">
        <v>20621.169999999998</v>
      </c>
      <c r="AN197" s="22">
        <v>6.15</v>
      </c>
      <c r="AO197" s="29"/>
      <c r="AP197" s="40">
        <v>0</v>
      </c>
      <c r="AQ197" s="41">
        <v>0</v>
      </c>
      <c r="AR197" s="40">
        <v>1036.08</v>
      </c>
      <c r="AS197" s="41">
        <v>6.21</v>
      </c>
      <c r="AT197" s="40">
        <v>1192.42</v>
      </c>
      <c r="AU197" s="41">
        <v>5.87</v>
      </c>
      <c r="AV197" s="29"/>
      <c r="AW197" s="42">
        <v>1</v>
      </c>
      <c r="AX197" s="42">
        <v>4.5</v>
      </c>
      <c r="AY197" s="22">
        <v>11.11</v>
      </c>
      <c r="AZ197" s="42">
        <v>0</v>
      </c>
      <c r="BA197" s="22">
        <v>0</v>
      </c>
      <c r="BB197" s="29"/>
      <c r="BC197" s="43">
        <v>86.85</v>
      </c>
      <c r="BD197" s="39">
        <v>3.58</v>
      </c>
      <c r="BE197" s="43">
        <v>78.5</v>
      </c>
      <c r="BF197" s="39">
        <v>3.56</v>
      </c>
      <c r="BG197" s="43">
        <v>52.1</v>
      </c>
      <c r="BH197" s="39">
        <v>1.96</v>
      </c>
      <c r="BI197" s="43">
        <v>11.5</v>
      </c>
      <c r="BJ197" s="39">
        <v>2.68</v>
      </c>
      <c r="BK197" s="29"/>
    </row>
    <row r="198" spans="1:63" x14ac:dyDescent="0.35">
      <c r="A198">
        <v>8</v>
      </c>
      <c r="B198" t="s">
        <v>424</v>
      </c>
      <c r="C198" t="s">
        <v>425</v>
      </c>
      <c r="D198" s="21">
        <v>8.4500000000000006E-2</v>
      </c>
      <c r="E198" s="22">
        <v>-0.09</v>
      </c>
      <c r="F198" s="21">
        <v>0.30690000000000001</v>
      </c>
      <c r="G198" s="22">
        <v>2.5299999999999998</v>
      </c>
      <c r="H198" s="21">
        <v>0.253</v>
      </c>
      <c r="I198" s="22">
        <v>-0.22</v>
      </c>
      <c r="J198" s="23">
        <v>0.55990000000000006</v>
      </c>
      <c r="K198" s="22">
        <v>1.27</v>
      </c>
      <c r="L198" s="23">
        <v>343.58</v>
      </c>
      <c r="M198" s="29"/>
      <c r="N198" s="38">
        <v>346.68</v>
      </c>
      <c r="O198" s="39">
        <v>2.08</v>
      </c>
      <c r="P198" s="38">
        <v>364.2</v>
      </c>
      <c r="Q198" s="39">
        <v>2.09</v>
      </c>
      <c r="R198" s="29"/>
      <c r="S198" s="23">
        <v>238.45</v>
      </c>
      <c r="T198" s="22">
        <v>2.09</v>
      </c>
      <c r="U198" s="23">
        <v>238.45</v>
      </c>
      <c r="V198" s="22">
        <v>2.09</v>
      </c>
      <c r="W198" s="23">
        <v>288.01</v>
      </c>
      <c r="X198" s="22">
        <v>2.0699999999999998</v>
      </c>
      <c r="Y198" s="23">
        <v>386.29</v>
      </c>
      <c r="Z198" s="22">
        <v>2.08</v>
      </c>
      <c r="AA198" s="23">
        <v>582.85</v>
      </c>
      <c r="AB198" s="22">
        <v>2.09</v>
      </c>
      <c r="AC198" s="23">
        <v>779.41</v>
      </c>
      <c r="AD198" s="22">
        <v>2.1</v>
      </c>
      <c r="AE198" s="23">
        <v>975.97</v>
      </c>
      <c r="AF198" s="22">
        <v>2.1</v>
      </c>
      <c r="AG198" s="23">
        <v>4120.93</v>
      </c>
      <c r="AH198" s="22">
        <v>2.12</v>
      </c>
      <c r="AI198" s="23">
        <v>4907.17</v>
      </c>
      <c r="AJ198" s="22">
        <v>2.12</v>
      </c>
      <c r="AK198" s="23">
        <v>11786.77</v>
      </c>
      <c r="AL198" s="22">
        <v>2.12</v>
      </c>
      <c r="AM198" s="23">
        <v>58961.17</v>
      </c>
      <c r="AN198" s="22">
        <v>2.12</v>
      </c>
      <c r="AO198" s="29"/>
      <c r="AP198" s="40">
        <v>0</v>
      </c>
      <c r="AQ198" s="41">
        <v>0</v>
      </c>
      <c r="AR198" s="40">
        <v>928.71</v>
      </c>
      <c r="AS198" s="41">
        <v>1.27</v>
      </c>
      <c r="AT198" s="40">
        <v>946.23</v>
      </c>
      <c r="AU198" s="41">
        <v>1.28</v>
      </c>
      <c r="AV198" s="29"/>
      <c r="AW198" s="42">
        <v>1.1000000000000001</v>
      </c>
      <c r="AX198" s="42">
        <v>3.9</v>
      </c>
      <c r="AY198" s="22">
        <v>11.43</v>
      </c>
      <c r="AZ198" s="42">
        <v>0</v>
      </c>
      <c r="BA198" s="22">
        <v>0</v>
      </c>
      <c r="BB198" s="29"/>
      <c r="BC198" s="43">
        <v>86.85</v>
      </c>
      <c r="BD198" s="39">
        <v>3.55</v>
      </c>
      <c r="BE198" s="43">
        <v>78.5</v>
      </c>
      <c r="BF198" s="39">
        <v>3.56</v>
      </c>
      <c r="BG198" s="43">
        <v>52.1</v>
      </c>
      <c r="BH198" s="39">
        <v>1.94</v>
      </c>
      <c r="BI198" s="43">
        <v>13.8</v>
      </c>
      <c r="BJ198" s="39">
        <v>2.2200000000000002</v>
      </c>
      <c r="BK198" s="29"/>
    </row>
    <row r="199" spans="1:63" x14ac:dyDescent="0.35">
      <c r="A199">
        <v>8</v>
      </c>
      <c r="B199" t="s">
        <v>426</v>
      </c>
      <c r="C199" t="s">
        <v>427</v>
      </c>
      <c r="D199" s="21">
        <v>9.0219999999999995E-2</v>
      </c>
      <c r="E199" s="22">
        <v>3.34</v>
      </c>
      <c r="F199" s="21">
        <v>0.14061999999999999</v>
      </c>
      <c r="G199" s="22">
        <v>7.34</v>
      </c>
      <c r="H199" s="21">
        <v>0.10174999999999999</v>
      </c>
      <c r="I199" s="22">
        <v>10</v>
      </c>
      <c r="J199" s="23">
        <v>0.24236999999999997</v>
      </c>
      <c r="K199" s="22">
        <v>8.44</v>
      </c>
      <c r="L199" s="23">
        <v>394.39</v>
      </c>
      <c r="M199" s="29"/>
      <c r="N199" s="38">
        <v>304.33999999999997</v>
      </c>
      <c r="O199" s="39">
        <v>9.74</v>
      </c>
      <c r="P199" s="38">
        <v>338.17</v>
      </c>
      <c r="Q199" s="39">
        <v>8.68</v>
      </c>
      <c r="R199" s="29"/>
      <c r="S199" s="23">
        <v>205</v>
      </c>
      <c r="T199" s="22">
        <v>1.49</v>
      </c>
      <c r="U199" s="23">
        <v>205</v>
      </c>
      <c r="V199" s="22">
        <v>1.49</v>
      </c>
      <c r="W199" s="23" t="s">
        <v>773</v>
      </c>
      <c r="X199" s="22" t="s">
        <v>773</v>
      </c>
      <c r="Y199" s="23" t="s">
        <v>773</v>
      </c>
      <c r="Z199" s="22" t="s">
        <v>773</v>
      </c>
      <c r="AA199" s="23" t="s">
        <v>773</v>
      </c>
      <c r="AB199" s="22" t="s">
        <v>773</v>
      </c>
      <c r="AC199" s="23" t="s">
        <v>773</v>
      </c>
      <c r="AD199" s="22" t="s">
        <v>773</v>
      </c>
      <c r="AE199" s="23" t="s">
        <v>773</v>
      </c>
      <c r="AF199" s="22" t="s">
        <v>773</v>
      </c>
      <c r="AG199" s="23" t="s">
        <v>773</v>
      </c>
      <c r="AH199" s="22" t="s">
        <v>773</v>
      </c>
      <c r="AI199" s="23" t="s">
        <v>773</v>
      </c>
      <c r="AJ199" s="22" t="s">
        <v>773</v>
      </c>
      <c r="AK199" s="23" t="s">
        <v>773</v>
      </c>
      <c r="AL199" s="22" t="s">
        <v>773</v>
      </c>
      <c r="AM199" s="23" t="s">
        <v>773</v>
      </c>
      <c r="AN199" s="22" t="s">
        <v>773</v>
      </c>
      <c r="AO199" s="29"/>
      <c r="AP199" s="40">
        <v>0</v>
      </c>
      <c r="AQ199" s="41">
        <v>0</v>
      </c>
      <c r="AR199" s="40">
        <v>903.73</v>
      </c>
      <c r="AS199" s="41">
        <v>4.97</v>
      </c>
      <c r="AT199" s="40">
        <v>937.56</v>
      </c>
      <c r="AU199" s="41">
        <v>4.78</v>
      </c>
      <c r="AV199" s="29"/>
      <c r="AW199" s="42">
        <v>1.5</v>
      </c>
      <c r="AX199" s="42">
        <v>1.5</v>
      </c>
      <c r="AY199" s="22">
        <v>0</v>
      </c>
      <c r="AZ199" s="42">
        <v>0</v>
      </c>
      <c r="BA199" s="22">
        <v>0</v>
      </c>
      <c r="BB199" s="29"/>
      <c r="BC199" s="43">
        <v>86.85</v>
      </c>
      <c r="BD199" s="39">
        <v>3.58</v>
      </c>
      <c r="BE199" s="43">
        <v>78.5</v>
      </c>
      <c r="BF199" s="39">
        <v>3.56</v>
      </c>
      <c r="BG199" s="43">
        <v>52.1</v>
      </c>
      <c r="BH199" s="39">
        <v>1.96</v>
      </c>
      <c r="BI199" s="43">
        <v>11.1</v>
      </c>
      <c r="BJ199" s="39">
        <v>2.2999999999999998</v>
      </c>
      <c r="BK199" s="29"/>
    </row>
    <row r="200" spans="1:63" x14ac:dyDescent="0.35">
      <c r="A200">
        <v>8</v>
      </c>
      <c r="B200" t="s">
        <v>428</v>
      </c>
      <c r="C200" t="s">
        <v>429</v>
      </c>
      <c r="D200" s="21">
        <v>8.7480000000000002E-2</v>
      </c>
      <c r="E200" s="22">
        <v>-1.94</v>
      </c>
      <c r="F200" s="21">
        <v>0.38979999999999998</v>
      </c>
      <c r="G200" s="22">
        <v>15.04</v>
      </c>
      <c r="H200" s="21">
        <v>0.29380000000000001</v>
      </c>
      <c r="I200" s="22">
        <v>7.59</v>
      </c>
      <c r="J200" s="23">
        <v>0.68359999999999999</v>
      </c>
      <c r="K200" s="22">
        <v>11.72</v>
      </c>
      <c r="L200" s="23">
        <v>410.67</v>
      </c>
      <c r="M200" s="29"/>
      <c r="N200" s="38">
        <v>313.45</v>
      </c>
      <c r="O200" s="39">
        <v>9.81</v>
      </c>
      <c r="P200" s="38">
        <v>410.89</v>
      </c>
      <c r="Q200" s="39">
        <v>9.31</v>
      </c>
      <c r="R200" s="29"/>
      <c r="S200" s="23">
        <v>161</v>
      </c>
      <c r="T200" s="22">
        <v>0</v>
      </c>
      <c r="U200" s="23">
        <v>201</v>
      </c>
      <c r="V200" s="22">
        <v>0</v>
      </c>
      <c r="W200" s="23">
        <v>201</v>
      </c>
      <c r="X200" s="22">
        <v>0</v>
      </c>
      <c r="Y200" s="23">
        <v>402</v>
      </c>
      <c r="Z200" s="22">
        <v>0</v>
      </c>
      <c r="AA200" s="23">
        <v>402</v>
      </c>
      <c r="AB200" s="22">
        <v>0</v>
      </c>
      <c r="AC200" s="23">
        <v>603</v>
      </c>
      <c r="AD200" s="22">
        <v>0</v>
      </c>
      <c r="AE200" s="23">
        <v>804</v>
      </c>
      <c r="AF200" s="22">
        <v>0</v>
      </c>
      <c r="AG200" s="23">
        <v>2814</v>
      </c>
      <c r="AH200" s="22">
        <v>0</v>
      </c>
      <c r="AI200" s="23">
        <v>3417</v>
      </c>
      <c r="AJ200" s="22">
        <v>0</v>
      </c>
      <c r="AK200" s="23">
        <v>8040</v>
      </c>
      <c r="AL200" s="22">
        <v>0</v>
      </c>
      <c r="AM200" s="23">
        <v>40200</v>
      </c>
      <c r="AN200" s="22">
        <v>0</v>
      </c>
      <c r="AO200" s="29"/>
      <c r="AP200" s="40">
        <v>0</v>
      </c>
      <c r="AQ200" s="41">
        <v>0</v>
      </c>
      <c r="AR200" s="40">
        <v>885.12</v>
      </c>
      <c r="AS200" s="41">
        <v>2.2999999999999998</v>
      </c>
      <c r="AT200" s="40">
        <v>1022.56</v>
      </c>
      <c r="AU200" s="41">
        <v>2.7</v>
      </c>
      <c r="AV200" s="29"/>
      <c r="AW200" s="42">
        <v>2.2999999999999998</v>
      </c>
      <c r="AX200" s="42">
        <v>2.2999999999999998</v>
      </c>
      <c r="AY200" s="22" t="s">
        <v>774</v>
      </c>
      <c r="AZ200" s="42">
        <v>0</v>
      </c>
      <c r="BA200" s="22">
        <v>0</v>
      </c>
      <c r="BB200" s="29"/>
      <c r="BC200" s="43">
        <v>86.85</v>
      </c>
      <c r="BD200" s="39">
        <v>3.58</v>
      </c>
      <c r="BE200" s="43">
        <v>78.5</v>
      </c>
      <c r="BF200" s="39">
        <v>3.56</v>
      </c>
      <c r="BG200" s="43">
        <v>52.1</v>
      </c>
      <c r="BH200" s="39">
        <v>1.96</v>
      </c>
      <c r="BI200" s="43">
        <v>12.25</v>
      </c>
      <c r="BJ200" s="39">
        <v>3.38</v>
      </c>
      <c r="BK200" s="29"/>
    </row>
    <row r="201" spans="1:63" x14ac:dyDescent="0.35">
      <c r="A201">
        <v>8</v>
      </c>
      <c r="B201" t="s">
        <v>430</v>
      </c>
      <c r="C201" t="s">
        <v>431</v>
      </c>
      <c r="D201" s="21">
        <v>8.9200000000000002E-2</v>
      </c>
      <c r="E201" s="22">
        <v>3.28</v>
      </c>
      <c r="F201" s="21">
        <v>0.40039999999999998</v>
      </c>
      <c r="G201" s="22">
        <v>5.3</v>
      </c>
      <c r="H201" s="21">
        <v>0.3211</v>
      </c>
      <c r="I201" s="22">
        <v>5.87</v>
      </c>
      <c r="J201" s="23">
        <v>0.72150000000000003</v>
      </c>
      <c r="K201" s="22">
        <v>5.55</v>
      </c>
      <c r="L201" s="23">
        <v>377.48</v>
      </c>
      <c r="M201" s="29"/>
      <c r="N201" s="38">
        <v>414.93</v>
      </c>
      <c r="O201" s="39">
        <v>11.33</v>
      </c>
      <c r="P201" s="38">
        <v>440.45</v>
      </c>
      <c r="Q201" s="39">
        <v>10.61</v>
      </c>
      <c r="R201" s="29"/>
      <c r="S201" s="23">
        <v>561.66999999999996</v>
      </c>
      <c r="T201" s="22">
        <v>5.96</v>
      </c>
      <c r="U201" s="23">
        <v>561.66999999999996</v>
      </c>
      <c r="V201" s="22">
        <v>5.96</v>
      </c>
      <c r="W201" s="23">
        <v>561.67000000000007</v>
      </c>
      <c r="X201" s="22">
        <v>5.96</v>
      </c>
      <c r="Y201" s="23">
        <v>561.67000000000007</v>
      </c>
      <c r="Z201" s="22">
        <v>5.96</v>
      </c>
      <c r="AA201" s="23">
        <v>561.67000000000007</v>
      </c>
      <c r="AB201" s="22">
        <v>5.96</v>
      </c>
      <c r="AC201" s="23">
        <v>561.67000000000007</v>
      </c>
      <c r="AD201" s="22">
        <v>5.96</v>
      </c>
      <c r="AE201" s="23">
        <v>911.67</v>
      </c>
      <c r="AF201" s="22">
        <v>6</v>
      </c>
      <c r="AG201" s="23">
        <v>6511.67</v>
      </c>
      <c r="AH201" s="22">
        <v>6.05</v>
      </c>
      <c r="AI201" s="23">
        <v>7911.67</v>
      </c>
      <c r="AJ201" s="22">
        <v>6.05</v>
      </c>
      <c r="AK201" s="23">
        <v>15961.67</v>
      </c>
      <c r="AL201" s="22">
        <v>5.29</v>
      </c>
      <c r="AM201" s="23">
        <v>48161.670000000006</v>
      </c>
      <c r="AN201" s="22">
        <v>4.79</v>
      </c>
      <c r="AO201" s="29"/>
      <c r="AP201" s="40">
        <v>0</v>
      </c>
      <c r="AQ201" s="41">
        <v>0</v>
      </c>
      <c r="AR201" s="40">
        <v>1354.08</v>
      </c>
      <c r="AS201" s="41">
        <v>6.77</v>
      </c>
      <c r="AT201" s="40">
        <v>1379.6</v>
      </c>
      <c r="AU201" s="41">
        <v>6.63</v>
      </c>
      <c r="AV201" s="29"/>
      <c r="AW201" s="42">
        <v>2.5</v>
      </c>
      <c r="AX201" s="42">
        <v>2.5</v>
      </c>
      <c r="AY201" s="22">
        <v>33.69</v>
      </c>
      <c r="AZ201" s="42">
        <v>91.92</v>
      </c>
      <c r="BA201" s="22">
        <v>2.13</v>
      </c>
      <c r="BB201" s="29"/>
      <c r="BC201" s="43">
        <v>86.85</v>
      </c>
      <c r="BD201" s="39">
        <v>3.58</v>
      </c>
      <c r="BE201" s="43">
        <v>78.5</v>
      </c>
      <c r="BF201" s="39">
        <v>3.56</v>
      </c>
      <c r="BG201" s="43">
        <v>52.1</v>
      </c>
      <c r="BH201" s="39">
        <v>1.96</v>
      </c>
      <c r="BI201" s="43">
        <v>17.100000000000001</v>
      </c>
      <c r="BJ201" s="39">
        <v>3.01</v>
      </c>
      <c r="BK201" s="29"/>
    </row>
    <row r="202" spans="1:63" x14ac:dyDescent="0.35">
      <c r="A202">
        <v>8</v>
      </c>
      <c r="B202" t="s">
        <v>432</v>
      </c>
      <c r="C202" t="s">
        <v>433</v>
      </c>
      <c r="D202" s="21">
        <v>0.1077</v>
      </c>
      <c r="E202" s="22">
        <v>4.0199999999999996</v>
      </c>
      <c r="F202" s="21">
        <v>0.34439999999999998</v>
      </c>
      <c r="G202" s="22">
        <v>24.9</v>
      </c>
      <c r="H202" s="21">
        <v>0.26169999999999999</v>
      </c>
      <c r="I202" s="22">
        <v>26.43</v>
      </c>
      <c r="J202" s="23">
        <v>0.60609999999999997</v>
      </c>
      <c r="K202" s="22">
        <v>25.55</v>
      </c>
      <c r="L202" s="23">
        <v>457.19</v>
      </c>
      <c r="M202" s="29"/>
      <c r="N202" s="38">
        <v>389.81</v>
      </c>
      <c r="O202" s="39">
        <v>13.05</v>
      </c>
      <c r="P202" s="38">
        <v>412.61</v>
      </c>
      <c r="Q202" s="39">
        <v>12.24</v>
      </c>
      <c r="R202" s="29"/>
      <c r="S202" s="23">
        <v>221</v>
      </c>
      <c r="T202" s="22">
        <v>7.02</v>
      </c>
      <c r="U202" s="23">
        <v>221</v>
      </c>
      <c r="V202" s="22">
        <v>7.02</v>
      </c>
      <c r="W202" s="23">
        <v>221</v>
      </c>
      <c r="X202" s="22">
        <v>7.02</v>
      </c>
      <c r="Y202" s="23">
        <v>221</v>
      </c>
      <c r="Z202" s="22">
        <v>7.02</v>
      </c>
      <c r="AA202" s="23">
        <v>221</v>
      </c>
      <c r="AB202" s="22">
        <v>7.02</v>
      </c>
      <c r="AC202" s="23">
        <v>221</v>
      </c>
      <c r="AD202" s="22">
        <v>7.02</v>
      </c>
      <c r="AE202" s="23">
        <v>221</v>
      </c>
      <c r="AF202" s="22">
        <v>7.02</v>
      </c>
      <c r="AG202" s="23">
        <v>1326</v>
      </c>
      <c r="AH202" s="22">
        <v>7.02</v>
      </c>
      <c r="AI202" s="23">
        <v>1326</v>
      </c>
      <c r="AJ202" s="22">
        <v>7.02</v>
      </c>
      <c r="AK202" s="23">
        <v>2652</v>
      </c>
      <c r="AL202" s="22">
        <v>-0.6</v>
      </c>
      <c r="AM202" s="23">
        <v>13260</v>
      </c>
      <c r="AN202" s="22">
        <v>-5.95</v>
      </c>
      <c r="AO202" s="29"/>
      <c r="AP202" s="40">
        <v>0</v>
      </c>
      <c r="AQ202" s="41">
        <v>0</v>
      </c>
      <c r="AR202" s="40">
        <v>1068</v>
      </c>
      <c r="AS202" s="41">
        <v>7.79</v>
      </c>
      <c r="AT202" s="40">
        <v>1090.8</v>
      </c>
      <c r="AU202" s="41">
        <v>7.61</v>
      </c>
      <c r="AV202" s="29"/>
      <c r="AW202" s="42">
        <v>0</v>
      </c>
      <c r="AX202" s="42">
        <v>0</v>
      </c>
      <c r="AY202" s="22">
        <v>0</v>
      </c>
      <c r="AZ202" s="42">
        <v>87.51</v>
      </c>
      <c r="BA202" s="22">
        <v>5.8</v>
      </c>
      <c r="BB202" s="29"/>
      <c r="BC202" s="43">
        <v>86.85</v>
      </c>
      <c r="BD202" s="39">
        <v>3.58</v>
      </c>
      <c r="BE202" s="43">
        <v>78.5</v>
      </c>
      <c r="BF202" s="39">
        <v>3.56</v>
      </c>
      <c r="BG202" s="43">
        <v>52.1</v>
      </c>
      <c r="BH202" s="39">
        <v>1.94</v>
      </c>
      <c r="BI202" s="43">
        <v>7.95</v>
      </c>
      <c r="BJ202" s="39">
        <v>6</v>
      </c>
      <c r="BK202" s="29"/>
    </row>
    <row r="203" spans="1:63" x14ac:dyDescent="0.35">
      <c r="A203">
        <v>8</v>
      </c>
      <c r="B203" s="24" t="s">
        <v>434</v>
      </c>
      <c r="C203" t="s">
        <v>435</v>
      </c>
      <c r="D203" s="21">
        <v>8.8300000000000003E-2</v>
      </c>
      <c r="E203" s="22">
        <v>0.78</v>
      </c>
      <c r="F203" s="21">
        <v>0.29110000000000003</v>
      </c>
      <c r="G203" s="22">
        <v>4.24</v>
      </c>
      <c r="H203" s="21">
        <v>0.22969999999999999</v>
      </c>
      <c r="I203" s="22">
        <v>2.56</v>
      </c>
      <c r="J203" s="23">
        <v>0.52080000000000004</v>
      </c>
      <c r="K203" s="22">
        <v>3.49</v>
      </c>
      <c r="L203" s="23">
        <v>435.81</v>
      </c>
      <c r="M203" s="29"/>
      <c r="N203" s="38">
        <v>283.18</v>
      </c>
      <c r="O203" s="39">
        <v>3.13</v>
      </c>
      <c r="P203" s="38">
        <v>413.95</v>
      </c>
      <c r="Q203" s="39">
        <v>2.85</v>
      </c>
      <c r="R203" s="29"/>
      <c r="S203" s="23">
        <v>189.03</v>
      </c>
      <c r="T203" s="22">
        <v>2.8</v>
      </c>
      <c r="U203" s="23">
        <v>224.43</v>
      </c>
      <c r="V203" s="22">
        <v>2.79</v>
      </c>
      <c r="W203" s="23">
        <v>224.43</v>
      </c>
      <c r="X203" s="22">
        <v>2.79</v>
      </c>
      <c r="Y203" s="23">
        <v>224.43</v>
      </c>
      <c r="Z203" s="22">
        <v>2.79</v>
      </c>
      <c r="AA203" s="23">
        <v>295.23</v>
      </c>
      <c r="AB203" s="22">
        <v>2.79</v>
      </c>
      <c r="AC203" s="23">
        <v>295.23</v>
      </c>
      <c r="AD203" s="22">
        <v>2.79</v>
      </c>
      <c r="AE203" s="23">
        <v>366.03</v>
      </c>
      <c r="AF203" s="22">
        <v>2.79</v>
      </c>
      <c r="AG203" s="23">
        <v>932.43</v>
      </c>
      <c r="AH203" s="22">
        <v>2.79</v>
      </c>
      <c r="AI203" s="23">
        <v>1074.03</v>
      </c>
      <c r="AJ203" s="22">
        <v>2.79</v>
      </c>
      <c r="AK203" s="23">
        <v>2277.63</v>
      </c>
      <c r="AL203" s="22">
        <v>2.79</v>
      </c>
      <c r="AM203" s="23">
        <v>8561.1299999999992</v>
      </c>
      <c r="AN203" s="22">
        <v>2.79</v>
      </c>
      <c r="AO203" s="29"/>
      <c r="AP203" s="40">
        <v>32</v>
      </c>
      <c r="AQ203" s="41">
        <v>32</v>
      </c>
      <c r="AR203" s="40">
        <v>876.02</v>
      </c>
      <c r="AS203" s="41">
        <v>7.5</v>
      </c>
      <c r="AT203" s="40">
        <v>1042.19</v>
      </c>
      <c r="AU203" s="41">
        <v>6.65</v>
      </c>
      <c r="AV203" s="29"/>
      <c r="AW203" s="42">
        <v>0</v>
      </c>
      <c r="AX203" s="42">
        <v>0</v>
      </c>
      <c r="AY203" s="22">
        <v>0</v>
      </c>
      <c r="AZ203" s="42">
        <v>116.11</v>
      </c>
      <c r="BA203" s="22">
        <v>-20.170000000000002</v>
      </c>
      <c r="BB203" s="29"/>
      <c r="BC203" s="43">
        <v>86.85</v>
      </c>
      <c r="BD203" s="39">
        <v>3.58</v>
      </c>
      <c r="BE203" s="43">
        <v>78.5</v>
      </c>
      <c r="BF203" s="39">
        <v>3.56</v>
      </c>
      <c r="BG203" s="43">
        <v>52.1</v>
      </c>
      <c r="BH203" s="39">
        <v>1.96</v>
      </c>
      <c r="BI203" s="43">
        <v>13.6</v>
      </c>
      <c r="BJ203" s="39">
        <v>2.64</v>
      </c>
      <c r="BK203" s="29"/>
    </row>
    <row r="204" spans="1:63" x14ac:dyDescent="0.35">
      <c r="A204">
        <v>8</v>
      </c>
      <c r="B204" t="s">
        <v>436</v>
      </c>
      <c r="C204" t="s">
        <v>437</v>
      </c>
      <c r="D204" s="21">
        <v>8.695E-2</v>
      </c>
      <c r="E204" s="22">
        <v>3.09</v>
      </c>
      <c r="F204" s="21">
        <v>0.22370999999999999</v>
      </c>
      <c r="G204" s="22">
        <v>2.42</v>
      </c>
      <c r="H204" s="21">
        <v>0.13683000000000001</v>
      </c>
      <c r="I204" s="22">
        <v>3.72</v>
      </c>
      <c r="J204" s="23">
        <v>0.36053999999999997</v>
      </c>
      <c r="K204" s="22">
        <v>2.91</v>
      </c>
      <c r="L204" s="23">
        <v>448.16</v>
      </c>
      <c r="M204" s="29"/>
      <c r="N204" s="38">
        <v>487</v>
      </c>
      <c r="O204" s="39">
        <v>21.75</v>
      </c>
      <c r="P204" s="38">
        <v>517</v>
      </c>
      <c r="Q204" s="39">
        <v>20.23</v>
      </c>
      <c r="R204" s="29"/>
      <c r="S204" s="23">
        <v>219</v>
      </c>
      <c r="T204" s="22">
        <v>6.31</v>
      </c>
      <c r="U204" s="23">
        <v>248</v>
      </c>
      <c r="V204" s="22">
        <v>5.53</v>
      </c>
      <c r="W204" s="23">
        <v>219</v>
      </c>
      <c r="X204" s="22">
        <v>6.31</v>
      </c>
      <c r="Y204" s="23">
        <v>264</v>
      </c>
      <c r="Z204" s="22">
        <v>5.18</v>
      </c>
      <c r="AA204" s="23">
        <v>336</v>
      </c>
      <c r="AB204" s="22">
        <v>4.0199999999999996</v>
      </c>
      <c r="AC204" s="23">
        <v>336</v>
      </c>
      <c r="AD204" s="22">
        <v>4.0199999999999996</v>
      </c>
      <c r="AE204" s="23">
        <v>471</v>
      </c>
      <c r="AF204" s="22">
        <v>2.84</v>
      </c>
      <c r="AG204" s="23">
        <v>1281</v>
      </c>
      <c r="AH204" s="22">
        <v>1.03</v>
      </c>
      <c r="AI204" s="23">
        <v>1281</v>
      </c>
      <c r="AJ204" s="22">
        <v>1.03</v>
      </c>
      <c r="AK204" s="23">
        <v>2001</v>
      </c>
      <c r="AL204" s="22">
        <v>0.65</v>
      </c>
      <c r="AM204" s="23">
        <v>3801</v>
      </c>
      <c r="AN204" s="22">
        <v>0.34</v>
      </c>
      <c r="AO204" s="29"/>
      <c r="AP204" s="40">
        <v>0</v>
      </c>
      <c r="AQ204" s="41">
        <v>0</v>
      </c>
      <c r="AR204" s="40">
        <v>1154.1600000000001</v>
      </c>
      <c r="AS204" s="41">
        <v>10.9</v>
      </c>
      <c r="AT204" s="40">
        <v>1213.1600000000001</v>
      </c>
      <c r="AU204" s="41">
        <v>10.32</v>
      </c>
      <c r="AV204" s="29"/>
      <c r="AW204" s="42">
        <v>0</v>
      </c>
      <c r="AX204" s="42">
        <v>0</v>
      </c>
      <c r="AY204" s="22">
        <v>0</v>
      </c>
      <c r="AZ204" s="42">
        <v>0</v>
      </c>
      <c r="BA204" s="22">
        <v>0</v>
      </c>
      <c r="BB204" s="29"/>
      <c r="BC204" s="43">
        <v>86.85</v>
      </c>
      <c r="BD204" s="39">
        <v>3.58</v>
      </c>
      <c r="BE204" s="43">
        <v>78.5</v>
      </c>
      <c r="BF204" s="39">
        <v>3.56</v>
      </c>
      <c r="BG204" s="43">
        <v>52.1</v>
      </c>
      <c r="BH204" s="39">
        <v>1.96</v>
      </c>
      <c r="BI204" s="43">
        <v>14</v>
      </c>
      <c r="BJ204" s="39">
        <v>3.7</v>
      </c>
      <c r="BK204" s="29"/>
    </row>
    <row r="205" spans="1:63" x14ac:dyDescent="0.35">
      <c r="A205">
        <v>8</v>
      </c>
      <c r="B205" t="s">
        <v>438</v>
      </c>
      <c r="C205" t="s">
        <v>439</v>
      </c>
      <c r="D205" s="21">
        <v>8.1140000000000004E-2</v>
      </c>
      <c r="E205" s="22">
        <v>4.08</v>
      </c>
      <c r="F205" s="21">
        <v>0.268673</v>
      </c>
      <c r="G205" s="22">
        <v>-1.2</v>
      </c>
      <c r="H205" s="21">
        <v>0.23834</v>
      </c>
      <c r="I205" s="22">
        <v>5.03</v>
      </c>
      <c r="J205" s="23">
        <v>0.50701299999999994</v>
      </c>
      <c r="K205" s="22">
        <v>1.63</v>
      </c>
      <c r="L205" s="23">
        <v>357.14</v>
      </c>
      <c r="M205" s="29"/>
      <c r="N205" s="38">
        <v>271.14999999999998</v>
      </c>
      <c r="O205" s="39">
        <v>24.16</v>
      </c>
      <c r="P205" s="38">
        <v>331.31</v>
      </c>
      <c r="Q205" s="39">
        <v>22.8</v>
      </c>
      <c r="R205" s="29"/>
      <c r="S205" s="23">
        <v>193.67</v>
      </c>
      <c r="T205" s="22">
        <v>13.82</v>
      </c>
      <c r="U205" s="23">
        <v>258.22000000000003</v>
      </c>
      <c r="V205" s="22">
        <v>13.82</v>
      </c>
      <c r="W205" s="23" t="s">
        <v>773</v>
      </c>
      <c r="X205" s="22" t="s">
        <v>773</v>
      </c>
      <c r="Y205" s="23" t="s">
        <v>773</v>
      </c>
      <c r="Z205" s="22" t="s">
        <v>773</v>
      </c>
      <c r="AA205" s="23" t="s">
        <v>773</v>
      </c>
      <c r="AB205" s="22" t="s">
        <v>773</v>
      </c>
      <c r="AC205" s="23" t="s">
        <v>773</v>
      </c>
      <c r="AD205" s="22" t="s">
        <v>773</v>
      </c>
      <c r="AE205" s="23" t="s">
        <v>773</v>
      </c>
      <c r="AF205" s="22" t="s">
        <v>773</v>
      </c>
      <c r="AG205" s="23" t="s">
        <v>773</v>
      </c>
      <c r="AH205" s="22" t="s">
        <v>773</v>
      </c>
      <c r="AI205" s="23" t="s">
        <v>773</v>
      </c>
      <c r="AJ205" s="22" t="s">
        <v>773</v>
      </c>
      <c r="AK205" s="23" t="s">
        <v>773</v>
      </c>
      <c r="AL205" s="22" t="s">
        <v>773</v>
      </c>
      <c r="AM205" s="23" t="s">
        <v>773</v>
      </c>
      <c r="AN205" s="22" t="s">
        <v>773</v>
      </c>
      <c r="AO205" s="29"/>
      <c r="AP205" s="40">
        <v>0</v>
      </c>
      <c r="AQ205" s="41">
        <v>0</v>
      </c>
      <c r="AR205" s="40">
        <v>821.95999999999992</v>
      </c>
      <c r="AS205" s="41">
        <v>12.34</v>
      </c>
      <c r="AT205" s="40">
        <v>946.67000000000007</v>
      </c>
      <c r="AU205" s="41">
        <v>12.73</v>
      </c>
      <c r="AV205" s="29"/>
      <c r="AW205" s="42">
        <v>1.28</v>
      </c>
      <c r="AX205" s="42">
        <v>1.28</v>
      </c>
      <c r="AY205" s="22">
        <v>2.4</v>
      </c>
      <c r="AZ205" s="42">
        <v>98.4</v>
      </c>
      <c r="BA205" s="22">
        <v>2.71</v>
      </c>
      <c r="BB205" s="29"/>
      <c r="BC205" s="43">
        <v>86.85</v>
      </c>
      <c r="BD205" s="39">
        <v>3.58</v>
      </c>
      <c r="BE205" s="43">
        <v>78.5</v>
      </c>
      <c r="BF205" s="39">
        <v>3.56</v>
      </c>
      <c r="BG205" s="43">
        <v>51.1</v>
      </c>
      <c r="BH205" s="39">
        <v>0</v>
      </c>
      <c r="BI205" s="43">
        <v>9.9</v>
      </c>
      <c r="BJ205" s="39">
        <v>2.59</v>
      </c>
      <c r="BK205" s="29"/>
    </row>
    <row r="206" spans="1:63" x14ac:dyDescent="0.35">
      <c r="A206">
        <v>8</v>
      </c>
      <c r="B206" t="s">
        <v>440</v>
      </c>
      <c r="C206" t="s">
        <v>441</v>
      </c>
      <c r="D206" s="21">
        <v>8.9200000000000002E-2</v>
      </c>
      <c r="E206" s="22">
        <v>3.97</v>
      </c>
      <c r="F206" s="21">
        <v>0.17169999999999999</v>
      </c>
      <c r="G206" s="22">
        <v>14.43</v>
      </c>
      <c r="H206" s="21">
        <v>0.14929999999999999</v>
      </c>
      <c r="I206" s="22">
        <v>13.27</v>
      </c>
      <c r="J206" s="23">
        <v>0.32099999999999995</v>
      </c>
      <c r="K206" s="22">
        <v>13.89</v>
      </c>
      <c r="L206" s="23">
        <v>495.93</v>
      </c>
      <c r="M206" s="29"/>
      <c r="N206" s="38">
        <v>341.11</v>
      </c>
      <c r="O206" s="39">
        <v>1.49</v>
      </c>
      <c r="P206" s="38">
        <v>372.61</v>
      </c>
      <c r="Q206" s="39">
        <v>1.36</v>
      </c>
      <c r="R206" s="29"/>
      <c r="S206" s="23">
        <v>321.60000000000002</v>
      </c>
      <c r="T206" s="22">
        <v>6.14</v>
      </c>
      <c r="U206" s="23">
        <v>321.60000000000002</v>
      </c>
      <c r="V206" s="22">
        <v>6.14</v>
      </c>
      <c r="W206" s="23">
        <v>321.60000000000002</v>
      </c>
      <c r="X206" s="22">
        <v>6.14</v>
      </c>
      <c r="Y206" s="23">
        <v>321.60000000000002</v>
      </c>
      <c r="Z206" s="22">
        <v>6.14</v>
      </c>
      <c r="AA206" s="23">
        <v>321.60000000000002</v>
      </c>
      <c r="AB206" s="22">
        <v>6.14</v>
      </c>
      <c r="AC206" s="23">
        <v>321.60000000000002</v>
      </c>
      <c r="AD206" s="22">
        <v>6.14</v>
      </c>
      <c r="AE206" s="23">
        <v>321.60000000000002</v>
      </c>
      <c r="AF206" s="22">
        <v>6.14</v>
      </c>
      <c r="AG206" s="23">
        <v>321.60000000000002</v>
      </c>
      <c r="AH206" s="22">
        <v>6.14</v>
      </c>
      <c r="AI206" s="23">
        <v>321.60000000000002</v>
      </c>
      <c r="AJ206" s="22">
        <v>6.14</v>
      </c>
      <c r="AK206" s="23">
        <v>3009</v>
      </c>
      <c r="AL206" s="22">
        <v>10.87</v>
      </c>
      <c r="AM206" s="23">
        <v>3009</v>
      </c>
      <c r="AN206" s="22">
        <v>10.87</v>
      </c>
      <c r="AO206" s="29"/>
      <c r="AP206" s="40">
        <v>0</v>
      </c>
      <c r="AQ206" s="41">
        <v>0</v>
      </c>
      <c r="AR206" s="40">
        <v>1158.6399999999999</v>
      </c>
      <c r="AS206" s="41">
        <v>3.81</v>
      </c>
      <c r="AT206" s="40">
        <v>1190.1399999999999</v>
      </c>
      <c r="AU206" s="41">
        <v>3.71</v>
      </c>
      <c r="AV206" s="29"/>
      <c r="AW206" s="42">
        <v>0.75</v>
      </c>
      <c r="AX206" s="42">
        <v>1.5</v>
      </c>
      <c r="AY206" s="22" t="s">
        <v>774</v>
      </c>
      <c r="AZ206" s="42">
        <v>0</v>
      </c>
      <c r="BA206" s="22">
        <v>0</v>
      </c>
      <c r="BB206" s="29"/>
      <c r="BC206" s="43">
        <v>86.85</v>
      </c>
      <c r="BD206" s="39">
        <v>3.55</v>
      </c>
      <c r="BE206" s="43">
        <v>78.5</v>
      </c>
      <c r="BF206" s="39">
        <v>3.56</v>
      </c>
      <c r="BG206" s="43">
        <v>52.1</v>
      </c>
      <c r="BH206" s="39">
        <v>1.94</v>
      </c>
      <c r="BI206" s="43">
        <v>12.7</v>
      </c>
      <c r="BJ206" s="39">
        <v>4.53</v>
      </c>
      <c r="BK206" s="29"/>
    </row>
    <row r="207" spans="1:63" x14ac:dyDescent="0.35">
      <c r="A207">
        <v>8</v>
      </c>
      <c r="B207" t="s">
        <v>442</v>
      </c>
      <c r="C207" t="s">
        <v>443</v>
      </c>
      <c r="D207" s="21">
        <v>0.1174</v>
      </c>
      <c r="E207" s="22">
        <v>14.66</v>
      </c>
      <c r="F207" s="21">
        <v>0.61439999999999995</v>
      </c>
      <c r="G207" s="22">
        <v>14.34</v>
      </c>
      <c r="H207" s="21">
        <v>0.1817</v>
      </c>
      <c r="I207" s="22">
        <v>14.34</v>
      </c>
      <c r="J207" s="23">
        <v>0.79609999999999992</v>
      </c>
      <c r="K207" s="22">
        <v>14.34</v>
      </c>
      <c r="L207" s="23">
        <v>627.84</v>
      </c>
      <c r="M207" s="29"/>
      <c r="N207" s="38">
        <v>243.97</v>
      </c>
      <c r="O207" s="39">
        <v>-4.59</v>
      </c>
      <c r="P207" s="38">
        <v>384.62</v>
      </c>
      <c r="Q207" s="39">
        <v>3.43</v>
      </c>
      <c r="R207" s="29"/>
      <c r="S207" s="23">
        <v>175.24</v>
      </c>
      <c r="T207" s="22">
        <v>6.61</v>
      </c>
      <c r="U207" s="23">
        <v>175.24</v>
      </c>
      <c r="V207" s="22">
        <v>6.61</v>
      </c>
      <c r="W207" s="23">
        <v>175.24</v>
      </c>
      <c r="X207" s="22">
        <v>6.61</v>
      </c>
      <c r="Y207" s="23">
        <v>175.24</v>
      </c>
      <c r="Z207" s="22">
        <v>6.61</v>
      </c>
      <c r="AA207" s="23">
        <v>297.27</v>
      </c>
      <c r="AB207" s="22">
        <v>6.61</v>
      </c>
      <c r="AC207" s="23">
        <v>297.27</v>
      </c>
      <c r="AD207" s="22">
        <v>6.61</v>
      </c>
      <c r="AE207" s="23">
        <v>419.3</v>
      </c>
      <c r="AF207" s="22">
        <v>6.61</v>
      </c>
      <c r="AG207" s="23">
        <v>1761.63</v>
      </c>
      <c r="AH207" s="22">
        <v>6.6</v>
      </c>
      <c r="AI207" s="23">
        <v>2005.69</v>
      </c>
      <c r="AJ207" s="22">
        <v>6.6</v>
      </c>
      <c r="AK207" s="23">
        <v>4934.41</v>
      </c>
      <c r="AL207" s="22">
        <v>6.6</v>
      </c>
      <c r="AM207" s="23">
        <v>24459.21</v>
      </c>
      <c r="AN207" s="22">
        <v>6.6</v>
      </c>
      <c r="AO207" s="29"/>
      <c r="AP207" s="40">
        <v>0</v>
      </c>
      <c r="AQ207" s="41">
        <v>0</v>
      </c>
      <c r="AR207" s="40">
        <v>1047.0500000000002</v>
      </c>
      <c r="AS207" s="41">
        <v>8.2100000000000009</v>
      </c>
      <c r="AT207" s="40">
        <v>1187.7</v>
      </c>
      <c r="AU207" s="41">
        <v>9.59</v>
      </c>
      <c r="AV207" s="29"/>
      <c r="AW207" s="42">
        <v>1.62</v>
      </c>
      <c r="AX207" s="42">
        <v>2.2599999999999998</v>
      </c>
      <c r="AY207" s="22">
        <v>21.51</v>
      </c>
      <c r="AZ207" s="42">
        <v>139.03</v>
      </c>
      <c r="BA207" s="22">
        <v>5.16</v>
      </c>
      <c r="BB207" s="29"/>
      <c r="BC207" s="43">
        <v>86.85</v>
      </c>
      <c r="BD207" s="39">
        <v>3.58</v>
      </c>
      <c r="BE207" s="43">
        <v>78.5</v>
      </c>
      <c r="BF207" s="39">
        <v>3.56</v>
      </c>
      <c r="BG207" s="43">
        <v>52.1</v>
      </c>
      <c r="BH207" s="39">
        <v>1.96</v>
      </c>
      <c r="BI207" s="43">
        <v>17.100000000000001</v>
      </c>
      <c r="BJ207" s="39">
        <v>3.01</v>
      </c>
      <c r="BK207" s="29"/>
    </row>
    <row r="208" spans="1:63" x14ac:dyDescent="0.35">
      <c r="A208">
        <v>8</v>
      </c>
      <c r="B208" t="s">
        <v>444</v>
      </c>
      <c r="C208" t="s">
        <v>445</v>
      </c>
      <c r="D208" s="21">
        <v>8.5199999999999998E-2</v>
      </c>
      <c r="E208" s="22">
        <v>2.2200000000000002</v>
      </c>
      <c r="F208" s="21">
        <v>0.28539999999999999</v>
      </c>
      <c r="G208" s="22">
        <v>2.11</v>
      </c>
      <c r="H208" s="21">
        <v>0.2261</v>
      </c>
      <c r="I208" s="22">
        <v>2.09</v>
      </c>
      <c r="J208" s="23">
        <v>0.51149999999999995</v>
      </c>
      <c r="K208" s="22">
        <v>2.1</v>
      </c>
      <c r="L208" s="23">
        <v>382.38</v>
      </c>
      <c r="M208" s="29"/>
      <c r="N208" s="38">
        <v>418.4</v>
      </c>
      <c r="O208" s="39">
        <v>9.44</v>
      </c>
      <c r="P208" s="38">
        <v>502.08</v>
      </c>
      <c r="Q208" s="39">
        <v>9.44</v>
      </c>
      <c r="R208" s="29"/>
      <c r="S208" s="23">
        <v>265.58</v>
      </c>
      <c r="T208" s="22">
        <v>2.46</v>
      </c>
      <c r="U208" s="23">
        <v>343.58</v>
      </c>
      <c r="V208" s="22">
        <v>2.44</v>
      </c>
      <c r="W208" s="23">
        <v>265.58000000000004</v>
      </c>
      <c r="X208" s="22">
        <v>2.46</v>
      </c>
      <c r="Y208" s="23">
        <v>343.58000000000004</v>
      </c>
      <c r="Z208" s="22">
        <v>2.44</v>
      </c>
      <c r="AA208" s="23">
        <v>421.58000000000004</v>
      </c>
      <c r="AB208" s="22">
        <v>2.42</v>
      </c>
      <c r="AC208" s="23">
        <v>499.58000000000004</v>
      </c>
      <c r="AD208" s="22">
        <v>2.41</v>
      </c>
      <c r="AE208" s="23">
        <v>577.58000000000004</v>
      </c>
      <c r="AF208" s="22">
        <v>2.41</v>
      </c>
      <c r="AG208" s="23">
        <v>1825.58</v>
      </c>
      <c r="AH208" s="22">
        <v>2.38</v>
      </c>
      <c r="AI208" s="23">
        <v>2137.58</v>
      </c>
      <c r="AJ208" s="22">
        <v>2.37</v>
      </c>
      <c r="AK208" s="23">
        <v>4867.58</v>
      </c>
      <c r="AL208" s="22">
        <v>2.37</v>
      </c>
      <c r="AM208" s="23">
        <v>23587.58</v>
      </c>
      <c r="AN208" s="22">
        <v>2.36</v>
      </c>
      <c r="AO208" s="29"/>
      <c r="AP208" s="40">
        <v>0</v>
      </c>
      <c r="AQ208" s="41">
        <v>0</v>
      </c>
      <c r="AR208" s="40">
        <v>1066.3599999999999</v>
      </c>
      <c r="AS208" s="41">
        <v>5</v>
      </c>
      <c r="AT208" s="40">
        <v>1228.04</v>
      </c>
      <c r="AU208" s="41">
        <v>5.12</v>
      </c>
      <c r="AV208" s="29"/>
      <c r="AW208" s="42">
        <v>0</v>
      </c>
      <c r="AX208" s="42">
        <v>0</v>
      </c>
      <c r="AY208" s="22">
        <v>0</v>
      </c>
      <c r="AZ208" s="42">
        <v>0</v>
      </c>
      <c r="BA208" s="22">
        <v>0</v>
      </c>
      <c r="BB208" s="29"/>
      <c r="BC208" s="43">
        <v>86.85</v>
      </c>
      <c r="BD208" s="39">
        <v>3.58</v>
      </c>
      <c r="BE208" s="43">
        <v>78.5</v>
      </c>
      <c r="BF208" s="39">
        <v>3.56</v>
      </c>
      <c r="BG208" s="43">
        <v>52.1</v>
      </c>
      <c r="BH208" s="39">
        <v>1.96</v>
      </c>
      <c r="BI208" s="43">
        <v>12</v>
      </c>
      <c r="BJ208" s="39">
        <v>2.56</v>
      </c>
      <c r="BK208" s="29"/>
    </row>
    <row r="209" spans="1:63" x14ac:dyDescent="0.35">
      <c r="A209">
        <v>8</v>
      </c>
      <c r="B209" t="s">
        <v>446</v>
      </c>
      <c r="C209" t="s">
        <v>447</v>
      </c>
      <c r="D209" s="21">
        <v>8.7999999999999995E-2</v>
      </c>
      <c r="E209" s="22">
        <v>3.19</v>
      </c>
      <c r="F209" s="21">
        <v>0.2747</v>
      </c>
      <c r="G209" s="22">
        <v>5.49</v>
      </c>
      <c r="H209" s="21">
        <v>0.22939999999999999</v>
      </c>
      <c r="I209" s="22">
        <v>8.76</v>
      </c>
      <c r="J209" s="23">
        <v>0.50409999999999999</v>
      </c>
      <c r="K209" s="22">
        <v>6.96</v>
      </c>
      <c r="L209" s="23">
        <v>421.64</v>
      </c>
      <c r="M209" s="29"/>
      <c r="N209" s="38">
        <v>262.94</v>
      </c>
      <c r="O209" s="39">
        <v>0</v>
      </c>
      <c r="P209" s="38">
        <v>316.77</v>
      </c>
      <c r="Q209" s="39">
        <v>0</v>
      </c>
      <c r="R209" s="29"/>
      <c r="S209" s="23">
        <v>206.3</v>
      </c>
      <c r="T209" s="22">
        <v>2.31</v>
      </c>
      <c r="U209" s="23">
        <v>275</v>
      </c>
      <c r="V209" s="22">
        <v>2.31</v>
      </c>
      <c r="W209" s="23" t="s">
        <v>773</v>
      </c>
      <c r="X209" s="22" t="s">
        <v>773</v>
      </c>
      <c r="Y209" s="23" t="s">
        <v>773</v>
      </c>
      <c r="Z209" s="22" t="s">
        <v>773</v>
      </c>
      <c r="AA209" s="23" t="s">
        <v>773</v>
      </c>
      <c r="AB209" s="22" t="s">
        <v>773</v>
      </c>
      <c r="AC209" s="23" t="s">
        <v>773</v>
      </c>
      <c r="AD209" s="22" t="s">
        <v>773</v>
      </c>
      <c r="AE209" s="23" t="s">
        <v>773</v>
      </c>
      <c r="AF209" s="22" t="s">
        <v>773</v>
      </c>
      <c r="AG209" s="23" t="s">
        <v>773</v>
      </c>
      <c r="AH209" s="22" t="s">
        <v>773</v>
      </c>
      <c r="AI209" s="23" t="s">
        <v>773</v>
      </c>
      <c r="AJ209" s="22" t="s">
        <v>773</v>
      </c>
      <c r="AK209" s="23" t="s">
        <v>773</v>
      </c>
      <c r="AL209" s="22" t="s">
        <v>773</v>
      </c>
      <c r="AM209" s="23" t="s">
        <v>773</v>
      </c>
      <c r="AN209" s="22" t="s">
        <v>773</v>
      </c>
      <c r="AO209" s="29"/>
      <c r="AP209" s="40">
        <v>0</v>
      </c>
      <c r="AQ209" s="41">
        <v>0</v>
      </c>
      <c r="AR209" s="40">
        <v>890.87999999999988</v>
      </c>
      <c r="AS209" s="41">
        <v>2.02</v>
      </c>
      <c r="AT209" s="40">
        <v>1013.41</v>
      </c>
      <c r="AU209" s="41">
        <v>1.93</v>
      </c>
      <c r="AV209" s="29"/>
      <c r="AW209" s="42">
        <v>1.96</v>
      </c>
      <c r="AX209" s="42">
        <v>1.96</v>
      </c>
      <c r="AY209" s="22">
        <v>2.08</v>
      </c>
      <c r="AZ209" s="42">
        <v>0</v>
      </c>
      <c r="BA209" s="22">
        <v>0</v>
      </c>
      <c r="BB209" s="29"/>
      <c r="BC209" s="43">
        <v>86.85</v>
      </c>
      <c r="BD209" s="39">
        <v>3.55</v>
      </c>
      <c r="BE209" s="43">
        <v>78.5</v>
      </c>
      <c r="BF209" s="39">
        <v>3.56</v>
      </c>
      <c r="BG209" s="43">
        <v>52.1</v>
      </c>
      <c r="BH209" s="39">
        <v>1.94</v>
      </c>
      <c r="BI209" s="43">
        <v>10.75</v>
      </c>
      <c r="BJ209" s="39">
        <v>2.38</v>
      </c>
      <c r="BK209" s="29"/>
    </row>
    <row r="210" spans="1:63" x14ac:dyDescent="0.35">
      <c r="A210">
        <v>8</v>
      </c>
      <c r="B210" t="s">
        <v>448</v>
      </c>
      <c r="C210" t="s">
        <v>449</v>
      </c>
      <c r="D210" s="21">
        <v>8.0100000000000005E-2</v>
      </c>
      <c r="E210" s="22">
        <v>4.34</v>
      </c>
      <c r="F210" s="21">
        <v>0.61209999999999998</v>
      </c>
      <c r="G210" s="22">
        <v>15.76</v>
      </c>
      <c r="H210" s="21">
        <v>0</v>
      </c>
      <c r="I210" s="22" t="s">
        <v>227</v>
      </c>
      <c r="J210" s="23">
        <v>0.61209999999999998</v>
      </c>
      <c r="K210" s="22">
        <v>15.76</v>
      </c>
      <c r="L210" s="23">
        <v>449.36</v>
      </c>
      <c r="M210" s="29"/>
      <c r="N210" s="38">
        <v>263.68</v>
      </c>
      <c r="O210" s="39">
        <v>6.77</v>
      </c>
      <c r="P210" s="38">
        <v>293.41000000000003</v>
      </c>
      <c r="Q210" s="39">
        <v>7.9</v>
      </c>
      <c r="R210" s="29"/>
      <c r="S210" s="23">
        <v>270.77</v>
      </c>
      <c r="T210" s="22">
        <v>2.87</v>
      </c>
      <c r="U210" s="23">
        <v>270.77</v>
      </c>
      <c r="V210" s="22">
        <v>2.87</v>
      </c>
      <c r="W210" s="23">
        <v>270.77</v>
      </c>
      <c r="X210" s="22">
        <v>2.87</v>
      </c>
      <c r="Y210" s="23">
        <v>270.77</v>
      </c>
      <c r="Z210" s="22">
        <v>2.87</v>
      </c>
      <c r="AA210" s="23">
        <v>270.77</v>
      </c>
      <c r="AB210" s="22">
        <v>2.87</v>
      </c>
      <c r="AC210" s="23">
        <v>270.77</v>
      </c>
      <c r="AD210" s="22">
        <v>2.87</v>
      </c>
      <c r="AE210" s="23">
        <v>270.77</v>
      </c>
      <c r="AF210" s="22">
        <v>2.87</v>
      </c>
      <c r="AG210" s="23">
        <v>1353.85</v>
      </c>
      <c r="AH210" s="22">
        <v>2.87</v>
      </c>
      <c r="AI210" s="23">
        <v>1353.85</v>
      </c>
      <c r="AJ210" s="22">
        <v>2.87</v>
      </c>
      <c r="AK210" s="23">
        <v>3249.24</v>
      </c>
      <c r="AL210" s="22">
        <v>2.87</v>
      </c>
      <c r="AM210" s="23">
        <v>5415.4</v>
      </c>
      <c r="AN210" s="22">
        <v>2.87</v>
      </c>
      <c r="AO210" s="29"/>
      <c r="AP210" s="40">
        <v>0</v>
      </c>
      <c r="AQ210" s="41">
        <v>0</v>
      </c>
      <c r="AR210" s="40">
        <v>983.81</v>
      </c>
      <c r="AS210" s="41">
        <v>4.57</v>
      </c>
      <c r="AT210" s="40">
        <v>1013.54</v>
      </c>
      <c r="AU210" s="41">
        <v>4.9400000000000004</v>
      </c>
      <c r="AV210" s="29"/>
      <c r="AW210" s="42">
        <v>0.5</v>
      </c>
      <c r="AX210" s="42">
        <v>1.5</v>
      </c>
      <c r="AY210" s="22" t="s">
        <v>774</v>
      </c>
      <c r="AZ210" s="42">
        <v>93.26</v>
      </c>
      <c r="BA210" s="22">
        <v>4</v>
      </c>
      <c r="BB210" s="29"/>
      <c r="BC210" s="43">
        <v>86.85</v>
      </c>
      <c r="BD210" s="39">
        <v>3.55</v>
      </c>
      <c r="BE210" s="43">
        <v>78.5</v>
      </c>
      <c r="BF210" s="39">
        <v>3.56</v>
      </c>
      <c r="BG210" s="43">
        <v>52.1</v>
      </c>
      <c r="BH210" s="39">
        <v>1.96</v>
      </c>
      <c r="BI210" s="43">
        <v>15</v>
      </c>
      <c r="BJ210" s="39">
        <v>0</v>
      </c>
      <c r="BK210" s="29"/>
    </row>
    <row r="211" spans="1:63" x14ac:dyDescent="0.35">
      <c r="A211">
        <v>8</v>
      </c>
      <c r="B211" s="25" t="s">
        <v>450</v>
      </c>
      <c r="C211" t="s">
        <v>451</v>
      </c>
      <c r="D211" s="21">
        <v>0.1133</v>
      </c>
      <c r="E211" s="22">
        <v>4.7699999999999996</v>
      </c>
      <c r="F211" s="21">
        <v>0.60872000000000004</v>
      </c>
      <c r="G211" s="22">
        <v>4.3499999999999996</v>
      </c>
      <c r="H211" s="21">
        <v>0.60797999999999996</v>
      </c>
      <c r="I211" s="22">
        <v>4.3499999999999996</v>
      </c>
      <c r="J211" s="23">
        <v>1.2166999999999999</v>
      </c>
      <c r="K211" s="22">
        <v>4.3499999999999996</v>
      </c>
      <c r="L211" s="23">
        <v>618.57000000000005</v>
      </c>
      <c r="M211" s="29"/>
      <c r="N211" s="38">
        <v>257.88</v>
      </c>
      <c r="O211" s="39">
        <v>1.58</v>
      </c>
      <c r="P211" s="38">
        <v>483.96</v>
      </c>
      <c r="Q211" s="39">
        <v>1.59</v>
      </c>
      <c r="R211" s="29"/>
      <c r="S211" s="23">
        <v>156.96</v>
      </c>
      <c r="T211" s="22">
        <v>14.99</v>
      </c>
      <c r="U211" s="23">
        <v>219</v>
      </c>
      <c r="V211" s="22">
        <v>-13.81</v>
      </c>
      <c r="W211" s="23" t="s">
        <v>773</v>
      </c>
      <c r="X211" s="22" t="s">
        <v>773</v>
      </c>
      <c r="Y211" s="23" t="s">
        <v>773</v>
      </c>
      <c r="Z211" s="22" t="s">
        <v>773</v>
      </c>
      <c r="AA211" s="23" t="s">
        <v>773</v>
      </c>
      <c r="AB211" s="22" t="s">
        <v>773</v>
      </c>
      <c r="AC211" s="23" t="s">
        <v>773</v>
      </c>
      <c r="AD211" s="22" t="s">
        <v>773</v>
      </c>
      <c r="AE211" s="23" t="s">
        <v>773</v>
      </c>
      <c r="AF211" s="22" t="s">
        <v>773</v>
      </c>
      <c r="AG211" s="23" t="s">
        <v>773</v>
      </c>
      <c r="AH211" s="22" t="s">
        <v>773</v>
      </c>
      <c r="AI211" s="23" t="s">
        <v>773</v>
      </c>
      <c r="AJ211" s="22" t="s">
        <v>773</v>
      </c>
      <c r="AK211" s="23" t="s">
        <v>773</v>
      </c>
      <c r="AL211" s="22" t="s">
        <v>773</v>
      </c>
      <c r="AM211" s="23" t="s">
        <v>773</v>
      </c>
      <c r="AN211" s="22" t="s">
        <v>773</v>
      </c>
      <c r="AO211" s="29"/>
      <c r="AP211" s="40">
        <v>0</v>
      </c>
      <c r="AQ211" s="41">
        <v>0</v>
      </c>
      <c r="AR211" s="40">
        <v>1033.4100000000001</v>
      </c>
      <c r="AS211" s="41">
        <v>5.37</v>
      </c>
      <c r="AT211" s="40">
        <v>1321.53</v>
      </c>
      <c r="AU211" s="41">
        <v>0.05</v>
      </c>
      <c r="AV211" s="29"/>
      <c r="AW211" s="42">
        <v>0.55000000000000004</v>
      </c>
      <c r="AX211" s="42">
        <v>3.5</v>
      </c>
      <c r="AY211" s="22">
        <v>0</v>
      </c>
      <c r="AZ211" s="42">
        <v>0</v>
      </c>
      <c r="BA211" s="22">
        <v>0</v>
      </c>
      <c r="BB211" s="29"/>
      <c r="BC211" s="43">
        <v>86.85</v>
      </c>
      <c r="BD211" s="39">
        <v>3.58</v>
      </c>
      <c r="BE211" s="43">
        <v>78.5</v>
      </c>
      <c r="BF211" s="39">
        <v>3.56</v>
      </c>
      <c r="BG211" s="43">
        <v>52.1</v>
      </c>
      <c r="BH211" s="39">
        <v>1.94</v>
      </c>
      <c r="BI211" s="43">
        <v>17.100000000000001</v>
      </c>
      <c r="BJ211" s="39">
        <v>8.92</v>
      </c>
      <c r="BK211" s="29"/>
    </row>
    <row r="212" spans="1:63" x14ac:dyDescent="0.35">
      <c r="A212">
        <v>8</v>
      </c>
      <c r="B212" t="s">
        <v>452</v>
      </c>
      <c r="C212" t="s">
        <v>453</v>
      </c>
      <c r="D212" s="21">
        <v>0.1179</v>
      </c>
      <c r="E212" s="22">
        <v>8.1999999999999993</v>
      </c>
      <c r="F212" s="21">
        <v>0.39389999999999997</v>
      </c>
      <c r="G212" s="22">
        <v>7.68</v>
      </c>
      <c r="H212" s="21">
        <v>0.29530000000000001</v>
      </c>
      <c r="I212" s="22">
        <v>7.67</v>
      </c>
      <c r="J212" s="23">
        <v>0.68920000000000003</v>
      </c>
      <c r="K212" s="22">
        <v>7.68</v>
      </c>
      <c r="L212" s="23">
        <v>613.77</v>
      </c>
      <c r="M212" s="29"/>
      <c r="N212" s="38">
        <v>385.44</v>
      </c>
      <c r="O212" s="39">
        <v>10.72</v>
      </c>
      <c r="P212" s="38">
        <v>510.48</v>
      </c>
      <c r="Q212" s="39">
        <v>10.95</v>
      </c>
      <c r="R212" s="29"/>
      <c r="S212" s="23">
        <v>115.56</v>
      </c>
      <c r="T212" s="22">
        <v>5.59</v>
      </c>
      <c r="U212" s="23">
        <v>212.04</v>
      </c>
      <c r="V212" s="22">
        <v>5.62</v>
      </c>
      <c r="W212" s="23">
        <v>127.91</v>
      </c>
      <c r="X212" s="22">
        <v>5.61</v>
      </c>
      <c r="Y212" s="23">
        <v>127.91</v>
      </c>
      <c r="Z212" s="22">
        <v>5.61</v>
      </c>
      <c r="AA212" s="23">
        <v>213.91</v>
      </c>
      <c r="AB212" s="22">
        <v>5.57</v>
      </c>
      <c r="AC212" s="23">
        <v>385.91</v>
      </c>
      <c r="AD212" s="22">
        <v>5.55</v>
      </c>
      <c r="AE212" s="23">
        <v>557.91</v>
      </c>
      <c r="AF212" s="22">
        <v>5.54</v>
      </c>
      <c r="AG212" s="23">
        <v>3309.91</v>
      </c>
      <c r="AH212" s="22">
        <v>5.52</v>
      </c>
      <c r="AI212" s="23">
        <v>3997.91</v>
      </c>
      <c r="AJ212" s="22">
        <v>5.52</v>
      </c>
      <c r="AK212" s="23">
        <v>10017.91</v>
      </c>
      <c r="AL212" s="22">
        <v>5.52</v>
      </c>
      <c r="AM212" s="23">
        <v>51297.91</v>
      </c>
      <c r="AN212" s="22">
        <v>5.52</v>
      </c>
      <c r="AO212" s="29"/>
      <c r="AP212" s="40">
        <v>0</v>
      </c>
      <c r="AQ212" s="41">
        <v>0</v>
      </c>
      <c r="AR212" s="40">
        <v>1114.77</v>
      </c>
      <c r="AS212" s="41">
        <v>8.7799999999999994</v>
      </c>
      <c r="AT212" s="40">
        <v>1336.29</v>
      </c>
      <c r="AU212" s="41">
        <v>8.81</v>
      </c>
      <c r="AV212" s="29"/>
      <c r="AW212" s="42">
        <v>0.62</v>
      </c>
      <c r="AX212" s="42">
        <v>3.11</v>
      </c>
      <c r="AY212" s="22">
        <v>6.51</v>
      </c>
      <c r="AZ212" s="42">
        <v>0</v>
      </c>
      <c r="BA212" s="22">
        <v>0</v>
      </c>
      <c r="BB212" s="29"/>
      <c r="BC212" s="43">
        <v>86.85</v>
      </c>
      <c r="BD212" s="39">
        <v>3.58</v>
      </c>
      <c r="BE212" s="43">
        <v>78.5</v>
      </c>
      <c r="BF212" s="39">
        <v>3.56</v>
      </c>
      <c r="BG212" s="43">
        <v>52.1</v>
      </c>
      <c r="BH212" s="39">
        <v>1.96</v>
      </c>
      <c r="BI212" s="43">
        <v>12.95</v>
      </c>
      <c r="BJ212" s="39">
        <v>5.28</v>
      </c>
      <c r="BK212" s="29"/>
    </row>
    <row r="213" spans="1:63" x14ac:dyDescent="0.35">
      <c r="A213">
        <v>8</v>
      </c>
      <c r="B213" t="s">
        <v>454</v>
      </c>
      <c r="C213" t="s">
        <v>455</v>
      </c>
      <c r="D213" s="21">
        <v>7.0790000000000006E-2</v>
      </c>
      <c r="E213" s="22">
        <v>7.53</v>
      </c>
      <c r="F213" s="21">
        <v>0.48075000000000001</v>
      </c>
      <c r="G213" s="22">
        <v>5.73</v>
      </c>
      <c r="H213" s="21">
        <v>0</v>
      </c>
      <c r="I213" s="22" t="s">
        <v>227</v>
      </c>
      <c r="J213" s="23">
        <v>0.48075000000000001</v>
      </c>
      <c r="K213" s="22">
        <v>5.73</v>
      </c>
      <c r="L213" s="23">
        <v>388.12</v>
      </c>
      <c r="M213" s="29"/>
      <c r="N213" s="38">
        <v>374.04</v>
      </c>
      <c r="O213" s="39">
        <v>9.33</v>
      </c>
      <c r="P213" s="38">
        <v>452.4</v>
      </c>
      <c r="Q213" s="39">
        <v>9.31</v>
      </c>
      <c r="R213" s="29"/>
      <c r="S213" s="23">
        <v>244.92</v>
      </c>
      <c r="T213" s="22">
        <v>11.13</v>
      </c>
      <c r="U213" s="23">
        <v>244.92</v>
      </c>
      <c r="V213" s="22">
        <v>11.13</v>
      </c>
      <c r="W213" s="23">
        <v>244.92</v>
      </c>
      <c r="X213" s="22">
        <v>4.83</v>
      </c>
      <c r="Y213" s="23">
        <v>244.92</v>
      </c>
      <c r="Z213" s="22">
        <v>4.83</v>
      </c>
      <c r="AA213" s="23">
        <v>244.92</v>
      </c>
      <c r="AB213" s="22">
        <v>4.83</v>
      </c>
      <c r="AC213" s="23">
        <v>244.92</v>
      </c>
      <c r="AD213" s="22">
        <v>4.83</v>
      </c>
      <c r="AE213" s="23">
        <v>283.91999999999996</v>
      </c>
      <c r="AF213" s="22">
        <v>4.91</v>
      </c>
      <c r="AG213" s="23">
        <v>907.92</v>
      </c>
      <c r="AH213" s="22">
        <v>5.25</v>
      </c>
      <c r="AI213" s="23">
        <v>1063.92</v>
      </c>
      <c r="AJ213" s="22">
        <v>5.27</v>
      </c>
      <c r="AK213" s="23">
        <v>2428.92</v>
      </c>
      <c r="AL213" s="22">
        <v>5.35</v>
      </c>
      <c r="AM213" s="23">
        <v>11788.92</v>
      </c>
      <c r="AN213" s="22">
        <v>5.39</v>
      </c>
      <c r="AO213" s="29"/>
      <c r="AP213" s="40">
        <v>0</v>
      </c>
      <c r="AQ213" s="41">
        <v>0</v>
      </c>
      <c r="AR213" s="40">
        <v>1007.08</v>
      </c>
      <c r="AS213" s="41">
        <v>9.06</v>
      </c>
      <c r="AT213" s="40">
        <v>1085.44</v>
      </c>
      <c r="AU213" s="41">
        <v>9.07</v>
      </c>
      <c r="AV213" s="29"/>
      <c r="AW213" s="42">
        <v>1.95</v>
      </c>
      <c r="AX213" s="42">
        <v>6.3</v>
      </c>
      <c r="AY213" s="22">
        <v>4.13</v>
      </c>
      <c r="AZ213" s="42">
        <v>0</v>
      </c>
      <c r="BA213" s="22">
        <v>0</v>
      </c>
      <c r="BB213" s="29"/>
      <c r="BC213" s="43">
        <v>86.85</v>
      </c>
      <c r="BD213" s="39">
        <v>3.58</v>
      </c>
      <c r="BE213" s="43">
        <v>78.5</v>
      </c>
      <c r="BF213" s="39">
        <v>3.56</v>
      </c>
      <c r="BG213" s="43">
        <v>52.1</v>
      </c>
      <c r="BH213" s="39">
        <v>1.96</v>
      </c>
      <c r="BI213" s="43">
        <v>19.2</v>
      </c>
      <c r="BJ213" s="39">
        <v>4.92</v>
      </c>
      <c r="BK213" s="29"/>
    </row>
    <row r="214" spans="1:63" x14ac:dyDescent="0.35">
      <c r="A214">
        <v>8</v>
      </c>
      <c r="B214" t="s">
        <v>456</v>
      </c>
      <c r="C214" t="s">
        <v>457</v>
      </c>
      <c r="D214" s="21">
        <v>0.1075</v>
      </c>
      <c r="E214" s="22">
        <v>8</v>
      </c>
      <c r="F214" s="21">
        <v>0.26029999999999998</v>
      </c>
      <c r="G214" s="22">
        <v>2.87</v>
      </c>
      <c r="H214" s="21">
        <v>0.2641</v>
      </c>
      <c r="I214" s="22">
        <v>6.37</v>
      </c>
      <c r="J214" s="23">
        <v>0.52439999999999998</v>
      </c>
      <c r="K214" s="22">
        <v>4.5999999999999996</v>
      </c>
      <c r="L214" s="23">
        <v>540.07000000000005</v>
      </c>
      <c r="M214" s="29"/>
      <c r="N214" s="38">
        <v>416.64</v>
      </c>
      <c r="O214" s="39">
        <v>8.8699999999999992</v>
      </c>
      <c r="P214" s="38">
        <v>558</v>
      </c>
      <c r="Q214" s="39">
        <v>8.8699999999999992</v>
      </c>
      <c r="R214" s="29"/>
      <c r="S214" s="23">
        <v>185.04</v>
      </c>
      <c r="T214" s="22">
        <v>3.7</v>
      </c>
      <c r="U214" s="23">
        <v>185.04</v>
      </c>
      <c r="V214" s="22">
        <v>3.7</v>
      </c>
      <c r="W214" s="23">
        <v>185.04</v>
      </c>
      <c r="X214" s="22">
        <v>3.7</v>
      </c>
      <c r="Y214" s="23">
        <v>185.04</v>
      </c>
      <c r="Z214" s="22">
        <v>3.7</v>
      </c>
      <c r="AA214" s="23">
        <v>185.04</v>
      </c>
      <c r="AB214" s="22">
        <v>3.7</v>
      </c>
      <c r="AC214" s="23">
        <v>185.04</v>
      </c>
      <c r="AD214" s="22">
        <v>3.7</v>
      </c>
      <c r="AE214" s="23">
        <v>185.04</v>
      </c>
      <c r="AF214" s="22">
        <v>3.7</v>
      </c>
      <c r="AG214" s="23">
        <v>185.04</v>
      </c>
      <c r="AH214" s="22">
        <v>3.7</v>
      </c>
      <c r="AI214" s="23">
        <v>185.04</v>
      </c>
      <c r="AJ214" s="22">
        <v>3.7</v>
      </c>
      <c r="AK214" s="23">
        <v>185.04</v>
      </c>
      <c r="AL214" s="22">
        <v>3.7</v>
      </c>
      <c r="AM214" s="23">
        <v>185.04</v>
      </c>
      <c r="AN214" s="22">
        <v>3.7</v>
      </c>
      <c r="AO214" s="29"/>
      <c r="AP214" s="40">
        <v>0</v>
      </c>
      <c r="AQ214" s="41">
        <v>0</v>
      </c>
      <c r="AR214" s="40">
        <v>1141.75</v>
      </c>
      <c r="AS214" s="41">
        <v>7.59</v>
      </c>
      <c r="AT214" s="40">
        <v>1283.1100000000001</v>
      </c>
      <c r="AU214" s="41">
        <v>7.73</v>
      </c>
      <c r="AV214" s="29"/>
      <c r="AW214" s="42">
        <v>2.5299999999999998</v>
      </c>
      <c r="AX214" s="42">
        <v>3.25</v>
      </c>
      <c r="AY214" s="22">
        <v>10.17</v>
      </c>
      <c r="AZ214" s="42">
        <v>101.52</v>
      </c>
      <c r="BA214" s="22">
        <v>3.68</v>
      </c>
      <c r="BB214" s="29"/>
      <c r="BC214" s="43">
        <v>86.85</v>
      </c>
      <c r="BD214" s="39">
        <v>3.58</v>
      </c>
      <c r="BE214" s="43">
        <v>78.5</v>
      </c>
      <c r="BF214" s="39">
        <v>3.56</v>
      </c>
      <c r="BG214" s="43">
        <v>52.1</v>
      </c>
      <c r="BH214" s="39">
        <v>1.96</v>
      </c>
      <c r="BI214" s="43">
        <v>14</v>
      </c>
      <c r="BJ214" s="39">
        <v>3.7</v>
      </c>
      <c r="BK214" s="29"/>
    </row>
    <row r="215" spans="1:63" x14ac:dyDescent="0.35">
      <c r="A215">
        <v>8</v>
      </c>
      <c r="B215" t="s">
        <v>458</v>
      </c>
      <c r="C215" t="s">
        <v>459</v>
      </c>
      <c r="D215" s="21">
        <v>0.1069</v>
      </c>
      <c r="E215" s="22">
        <v>4.72</v>
      </c>
      <c r="F215" s="21">
        <v>0.28520000000000001</v>
      </c>
      <c r="G215" s="22">
        <v>1.85</v>
      </c>
      <c r="H215" s="21">
        <v>0.1946</v>
      </c>
      <c r="I215" s="22">
        <v>3.82</v>
      </c>
      <c r="J215" s="23">
        <v>0.4798</v>
      </c>
      <c r="K215" s="22">
        <v>2.64</v>
      </c>
      <c r="L215" s="23">
        <v>446.12</v>
      </c>
      <c r="M215" s="29"/>
      <c r="N215" s="38">
        <v>394.8</v>
      </c>
      <c r="O215" s="39">
        <v>3.79</v>
      </c>
      <c r="P215" s="38">
        <v>463.2</v>
      </c>
      <c r="Q215" s="39">
        <v>4.04</v>
      </c>
      <c r="R215" s="29"/>
      <c r="S215" s="23">
        <v>190</v>
      </c>
      <c r="T215" s="22">
        <v>0</v>
      </c>
      <c r="U215" s="23">
        <v>190</v>
      </c>
      <c r="V215" s="22">
        <v>0</v>
      </c>
      <c r="W215" s="23">
        <v>190</v>
      </c>
      <c r="X215" s="22">
        <v>0</v>
      </c>
      <c r="Y215" s="23">
        <v>190</v>
      </c>
      <c r="Z215" s="22">
        <v>0</v>
      </c>
      <c r="AA215" s="23">
        <v>190</v>
      </c>
      <c r="AB215" s="22">
        <v>0</v>
      </c>
      <c r="AC215" s="23">
        <v>190</v>
      </c>
      <c r="AD215" s="22">
        <v>0</v>
      </c>
      <c r="AE215" s="23">
        <v>190</v>
      </c>
      <c r="AF215" s="22">
        <v>0</v>
      </c>
      <c r="AG215" s="23">
        <v>729.66</v>
      </c>
      <c r="AH215" s="22">
        <v>0</v>
      </c>
      <c r="AI215" s="23">
        <v>925.9</v>
      </c>
      <c r="AJ215" s="22">
        <v>0</v>
      </c>
      <c r="AK215" s="23">
        <v>2643</v>
      </c>
      <c r="AL215" s="22">
        <v>0</v>
      </c>
      <c r="AM215" s="23">
        <v>7323.4</v>
      </c>
      <c r="AN215" s="22">
        <v>0</v>
      </c>
      <c r="AO215" s="29"/>
      <c r="AP215" s="40">
        <v>0</v>
      </c>
      <c r="AQ215" s="41">
        <v>0</v>
      </c>
      <c r="AR215" s="40">
        <v>1030.92</v>
      </c>
      <c r="AS215" s="41">
        <v>3.46</v>
      </c>
      <c r="AT215" s="40">
        <v>1099.32</v>
      </c>
      <c r="AU215" s="41">
        <v>3.59</v>
      </c>
      <c r="AV215" s="29"/>
      <c r="AW215" s="42">
        <v>2.4</v>
      </c>
      <c r="AX215" s="42">
        <v>2.4</v>
      </c>
      <c r="AY215" s="22">
        <v>2.13</v>
      </c>
      <c r="AZ215" s="42">
        <v>0</v>
      </c>
      <c r="BA215" s="22">
        <v>0</v>
      </c>
      <c r="BB215" s="29"/>
      <c r="BC215" s="43">
        <v>86.85</v>
      </c>
      <c r="BD215" s="39">
        <v>3.55</v>
      </c>
      <c r="BE215" s="43">
        <v>78.5</v>
      </c>
      <c r="BF215" s="39">
        <v>3.56</v>
      </c>
      <c r="BG215" s="43">
        <v>52.1</v>
      </c>
      <c r="BH215" s="39">
        <v>1.94</v>
      </c>
      <c r="BI215" s="43">
        <v>18.25</v>
      </c>
      <c r="BJ215" s="39">
        <v>2.82</v>
      </c>
      <c r="BK215" s="29"/>
    </row>
    <row r="216" spans="1:63" x14ac:dyDescent="0.35">
      <c r="A216">
        <v>8</v>
      </c>
      <c r="B216" s="25" t="s">
        <v>460</v>
      </c>
      <c r="C216" t="s">
        <v>461</v>
      </c>
      <c r="D216" s="21">
        <v>0.1075</v>
      </c>
      <c r="E216" s="22">
        <v>3.02</v>
      </c>
      <c r="F216" s="21">
        <v>0.2349</v>
      </c>
      <c r="G216" s="22">
        <v>3</v>
      </c>
      <c r="H216" s="21">
        <v>0.16869999999999999</v>
      </c>
      <c r="I216" s="22">
        <v>3.01</v>
      </c>
      <c r="J216" s="23">
        <v>0.40359999999999996</v>
      </c>
      <c r="K216" s="22">
        <v>3</v>
      </c>
      <c r="L216" s="23">
        <v>598.59</v>
      </c>
      <c r="M216" s="29"/>
      <c r="N216" s="38">
        <v>302.27999999999997</v>
      </c>
      <c r="O216" s="39">
        <v>7.97</v>
      </c>
      <c r="P216" s="38">
        <v>401.16</v>
      </c>
      <c r="Q216" s="39">
        <v>8.01</v>
      </c>
      <c r="R216" s="29"/>
      <c r="S216" s="23">
        <v>225.12</v>
      </c>
      <c r="T216" s="22">
        <v>0</v>
      </c>
      <c r="U216" s="23">
        <v>225.12</v>
      </c>
      <c r="V216" s="22">
        <v>0</v>
      </c>
      <c r="W216" s="23">
        <v>225.12</v>
      </c>
      <c r="X216" s="22">
        <v>0</v>
      </c>
      <c r="Y216" s="23">
        <v>225.12</v>
      </c>
      <c r="Z216" s="22">
        <v>0</v>
      </c>
      <c r="AA216" s="23">
        <v>225.12</v>
      </c>
      <c r="AB216" s="22">
        <v>0</v>
      </c>
      <c r="AC216" s="23">
        <v>225.12</v>
      </c>
      <c r="AD216" s="22">
        <v>0</v>
      </c>
      <c r="AE216" s="23">
        <v>225.12</v>
      </c>
      <c r="AF216" s="22">
        <v>0</v>
      </c>
      <c r="AG216" s="23">
        <v>225.12</v>
      </c>
      <c r="AH216" s="22">
        <v>0</v>
      </c>
      <c r="AI216" s="23">
        <v>225.12</v>
      </c>
      <c r="AJ216" s="22">
        <v>0</v>
      </c>
      <c r="AK216" s="23">
        <v>225.12</v>
      </c>
      <c r="AL216" s="22">
        <v>0</v>
      </c>
      <c r="AM216" s="23">
        <v>225.12</v>
      </c>
      <c r="AN216" s="22">
        <v>0</v>
      </c>
      <c r="AO216" s="29"/>
      <c r="AP216" s="40">
        <v>0</v>
      </c>
      <c r="AQ216" s="41">
        <v>0</v>
      </c>
      <c r="AR216" s="40">
        <v>1125.99</v>
      </c>
      <c r="AS216" s="41">
        <v>3.67</v>
      </c>
      <c r="AT216" s="40">
        <v>1224.8699999999999</v>
      </c>
      <c r="AU216" s="41">
        <v>4.0199999999999996</v>
      </c>
      <c r="AV216" s="29"/>
      <c r="AW216" s="42">
        <v>1</v>
      </c>
      <c r="AX216" s="42">
        <v>1.5</v>
      </c>
      <c r="AY216" s="22">
        <v>20</v>
      </c>
      <c r="AZ216" s="42">
        <v>0</v>
      </c>
      <c r="BA216" s="22">
        <v>0</v>
      </c>
      <c r="BB216" s="29"/>
      <c r="BC216" s="43">
        <v>86.85</v>
      </c>
      <c r="BD216" s="39">
        <v>3.55</v>
      </c>
      <c r="BE216" s="43">
        <v>78.5</v>
      </c>
      <c r="BF216" s="39">
        <v>3.56</v>
      </c>
      <c r="BG216" s="43">
        <v>52.1</v>
      </c>
      <c r="BH216" s="39">
        <v>1.94</v>
      </c>
      <c r="BI216" s="43">
        <v>9.65</v>
      </c>
      <c r="BJ216" s="39">
        <v>0</v>
      </c>
      <c r="BK216" s="29"/>
    </row>
    <row r="217" spans="1:63" x14ac:dyDescent="0.35">
      <c r="A217">
        <v>8</v>
      </c>
      <c r="B217" t="s">
        <v>462</v>
      </c>
      <c r="C217" t="s">
        <v>463</v>
      </c>
      <c r="D217" s="21">
        <v>7.7799999999999994E-2</v>
      </c>
      <c r="E217" s="22">
        <v>2.0299999999999998</v>
      </c>
      <c r="F217" s="21">
        <v>0.1928</v>
      </c>
      <c r="G217" s="22">
        <v>2.09</v>
      </c>
      <c r="H217" s="21">
        <v>0.16039999999999999</v>
      </c>
      <c r="I217" s="22">
        <v>2.08</v>
      </c>
      <c r="J217" s="23">
        <v>0.35319999999999996</v>
      </c>
      <c r="K217" s="22">
        <v>2.08</v>
      </c>
      <c r="L217" s="23">
        <v>383.98</v>
      </c>
      <c r="M217" s="29"/>
      <c r="N217" s="38">
        <v>368.65</v>
      </c>
      <c r="O217" s="39">
        <v>11.53</v>
      </c>
      <c r="P217" s="38">
        <v>483.15</v>
      </c>
      <c r="Q217" s="39">
        <v>10.93</v>
      </c>
      <c r="R217" s="29"/>
      <c r="S217" s="23">
        <v>201.63</v>
      </c>
      <c r="T217" s="22">
        <v>5.38</v>
      </c>
      <c r="U217" s="23">
        <v>273.89999999999998</v>
      </c>
      <c r="V217" s="22">
        <v>5.44</v>
      </c>
      <c r="W217" s="23">
        <v>244.01999999999998</v>
      </c>
      <c r="X217" s="22">
        <v>5.42</v>
      </c>
      <c r="Y217" s="23">
        <v>376.02</v>
      </c>
      <c r="Z217" s="22">
        <v>5.48</v>
      </c>
      <c r="AA217" s="23">
        <v>508.02</v>
      </c>
      <c r="AB217" s="22">
        <v>5.51</v>
      </c>
      <c r="AC217" s="23">
        <v>640.02</v>
      </c>
      <c r="AD217" s="22">
        <v>5.53</v>
      </c>
      <c r="AE217" s="23">
        <v>772.02</v>
      </c>
      <c r="AF217" s="22">
        <v>5.54</v>
      </c>
      <c r="AG217" s="23">
        <v>2884.02</v>
      </c>
      <c r="AH217" s="22">
        <v>5.58</v>
      </c>
      <c r="AI217" s="23">
        <v>3412.02</v>
      </c>
      <c r="AJ217" s="22">
        <v>5.59</v>
      </c>
      <c r="AK217" s="23">
        <v>8032.02</v>
      </c>
      <c r="AL217" s="22">
        <v>5.59</v>
      </c>
      <c r="AM217" s="23">
        <v>39712.019999999997</v>
      </c>
      <c r="AN217" s="22">
        <v>5.6</v>
      </c>
      <c r="AO217" s="29"/>
      <c r="AP217" s="40">
        <v>0</v>
      </c>
      <c r="AQ217" s="41">
        <v>0</v>
      </c>
      <c r="AR217" s="40">
        <v>954.26</v>
      </c>
      <c r="AS217" s="41">
        <v>6.24</v>
      </c>
      <c r="AT217" s="40">
        <v>1141.03</v>
      </c>
      <c r="AU217" s="41">
        <v>6.47</v>
      </c>
      <c r="AV217" s="29"/>
      <c r="AW217" s="42">
        <v>2</v>
      </c>
      <c r="AX217" s="42">
        <v>2</v>
      </c>
      <c r="AY217" s="22">
        <v>38.89</v>
      </c>
      <c r="AZ217" s="42">
        <v>0</v>
      </c>
      <c r="BA217" s="22">
        <v>0</v>
      </c>
      <c r="BB217" s="29"/>
      <c r="BC217" s="43">
        <v>83.85</v>
      </c>
      <c r="BD217" s="39">
        <v>7.71</v>
      </c>
      <c r="BE217" s="43">
        <v>75.8</v>
      </c>
      <c r="BF217" s="39">
        <v>7.75</v>
      </c>
      <c r="BG217" s="43">
        <v>51.1</v>
      </c>
      <c r="BH217" s="39">
        <v>6.13</v>
      </c>
      <c r="BI217" s="43">
        <v>16.600000000000001</v>
      </c>
      <c r="BJ217" s="39">
        <v>31.75</v>
      </c>
      <c r="BK217" s="29"/>
    </row>
    <row r="218" spans="1:63" x14ac:dyDescent="0.35">
      <c r="A218">
        <v>8</v>
      </c>
      <c r="B218" s="24" t="s">
        <v>464</v>
      </c>
      <c r="C218" t="s">
        <v>465</v>
      </c>
      <c r="D218" s="21">
        <v>0.1079</v>
      </c>
      <c r="E218" s="22">
        <v>4.05</v>
      </c>
      <c r="F218" s="21">
        <v>0.39319999999999999</v>
      </c>
      <c r="G218" s="22">
        <v>3.34</v>
      </c>
      <c r="H218" s="21">
        <v>0.33550000000000002</v>
      </c>
      <c r="I218" s="22">
        <v>9.2899999999999991</v>
      </c>
      <c r="J218" s="23">
        <v>0.72870000000000001</v>
      </c>
      <c r="K218" s="22">
        <v>5.99</v>
      </c>
      <c r="L218" s="23">
        <v>588.99</v>
      </c>
      <c r="M218" s="29"/>
      <c r="N218" s="38">
        <v>249.01</v>
      </c>
      <c r="O218" s="39">
        <v>3.93</v>
      </c>
      <c r="P218" s="38">
        <v>370.21</v>
      </c>
      <c r="Q218" s="39">
        <v>3.87</v>
      </c>
      <c r="R218" s="29"/>
      <c r="S218" s="23">
        <v>235.68</v>
      </c>
      <c r="T218" s="22">
        <v>4.03</v>
      </c>
      <c r="U218" s="23">
        <v>235.68</v>
      </c>
      <c r="V218" s="22">
        <v>4.03</v>
      </c>
      <c r="W218" s="23">
        <v>235.68</v>
      </c>
      <c r="X218" s="22">
        <v>4.03</v>
      </c>
      <c r="Y218" s="23">
        <v>235.68</v>
      </c>
      <c r="Z218" s="22">
        <v>4.03</v>
      </c>
      <c r="AA218" s="23">
        <v>235.68</v>
      </c>
      <c r="AB218" s="22">
        <v>4.03</v>
      </c>
      <c r="AC218" s="23">
        <v>235.68</v>
      </c>
      <c r="AD218" s="22">
        <v>4.03</v>
      </c>
      <c r="AE218" s="23">
        <v>235.68</v>
      </c>
      <c r="AF218" s="22">
        <v>4.03</v>
      </c>
      <c r="AG218" s="23">
        <v>235.68</v>
      </c>
      <c r="AH218" s="22">
        <v>4.03</v>
      </c>
      <c r="AI218" s="23">
        <v>235.68</v>
      </c>
      <c r="AJ218" s="22">
        <v>4.03</v>
      </c>
      <c r="AK218" s="23">
        <v>235.68</v>
      </c>
      <c r="AL218" s="22">
        <v>4.03</v>
      </c>
      <c r="AM218" s="23">
        <v>235.68</v>
      </c>
      <c r="AN218" s="22">
        <v>4.03</v>
      </c>
      <c r="AO218" s="29"/>
      <c r="AP218" s="40">
        <v>0</v>
      </c>
      <c r="AQ218" s="41">
        <v>0</v>
      </c>
      <c r="AR218" s="40">
        <v>1073.68</v>
      </c>
      <c r="AS218" s="41">
        <v>4.0199999999999996</v>
      </c>
      <c r="AT218" s="40">
        <v>1194.8800000000001</v>
      </c>
      <c r="AU218" s="41">
        <v>3.99</v>
      </c>
      <c r="AV218" s="29"/>
      <c r="AW218" s="42">
        <v>1.5</v>
      </c>
      <c r="AX218" s="42">
        <v>1.5</v>
      </c>
      <c r="AY218" s="22" t="s">
        <v>774</v>
      </c>
      <c r="AZ218" s="42">
        <v>0</v>
      </c>
      <c r="BA218" s="22">
        <v>0</v>
      </c>
      <c r="BB218" s="29"/>
      <c r="BC218" s="43">
        <v>86.85</v>
      </c>
      <c r="BD218" s="39">
        <v>3.55</v>
      </c>
      <c r="BE218" s="43">
        <v>78.5</v>
      </c>
      <c r="BF218" s="39">
        <v>3.56</v>
      </c>
      <c r="BG218" s="43">
        <v>52.1</v>
      </c>
      <c r="BH218" s="39">
        <v>1.94</v>
      </c>
      <c r="BI218" s="43">
        <v>10.37</v>
      </c>
      <c r="BJ218" s="39">
        <v>2.17</v>
      </c>
      <c r="BK218" s="29"/>
    </row>
    <row r="219" spans="1:63" x14ac:dyDescent="0.35">
      <c r="A219">
        <v>8</v>
      </c>
      <c r="B219" t="s">
        <v>466</v>
      </c>
      <c r="C219" t="s">
        <v>467</v>
      </c>
      <c r="D219" s="21">
        <v>0.10760599999999999</v>
      </c>
      <c r="E219" s="22">
        <v>5.77</v>
      </c>
      <c r="F219" s="21">
        <v>0.35278900000000002</v>
      </c>
      <c r="G219" s="22">
        <v>6.44</v>
      </c>
      <c r="H219" s="21">
        <v>0.28127099999999999</v>
      </c>
      <c r="I219" s="22">
        <v>8.52</v>
      </c>
      <c r="J219" s="23">
        <v>0.63406000000000007</v>
      </c>
      <c r="K219" s="22">
        <v>7.35</v>
      </c>
      <c r="L219" s="23">
        <v>388.31</v>
      </c>
      <c r="M219" s="29"/>
      <c r="N219" s="38">
        <v>396.8</v>
      </c>
      <c r="O219" s="39">
        <v>1.61</v>
      </c>
      <c r="P219" s="38">
        <v>396.8</v>
      </c>
      <c r="Q219" s="39">
        <v>1.61</v>
      </c>
      <c r="R219" s="29"/>
      <c r="S219" s="23">
        <v>192.7</v>
      </c>
      <c r="T219" s="22">
        <v>8.5</v>
      </c>
      <c r="U219" s="23">
        <v>192.7</v>
      </c>
      <c r="V219" s="22">
        <v>8.5</v>
      </c>
      <c r="W219" s="23">
        <v>385.39</v>
      </c>
      <c r="X219" s="22">
        <v>8.5</v>
      </c>
      <c r="Y219" s="23">
        <v>385.39</v>
      </c>
      <c r="Z219" s="22">
        <v>8.5</v>
      </c>
      <c r="AA219" s="23">
        <v>385.39</v>
      </c>
      <c r="AB219" s="22">
        <v>8.5</v>
      </c>
      <c r="AC219" s="23">
        <v>385.39</v>
      </c>
      <c r="AD219" s="22">
        <v>8.5</v>
      </c>
      <c r="AE219" s="23">
        <v>385.39</v>
      </c>
      <c r="AF219" s="22">
        <v>8.5</v>
      </c>
      <c r="AG219" s="23">
        <v>385.39</v>
      </c>
      <c r="AH219" s="22">
        <v>8.5</v>
      </c>
      <c r="AI219" s="23">
        <v>385.39</v>
      </c>
      <c r="AJ219" s="22">
        <v>8.5</v>
      </c>
      <c r="AK219" s="23">
        <v>385.39</v>
      </c>
      <c r="AL219" s="22">
        <v>8.5</v>
      </c>
      <c r="AM219" s="23">
        <v>385.39</v>
      </c>
      <c r="AN219" s="22">
        <v>8.5</v>
      </c>
      <c r="AO219" s="29"/>
      <c r="AP219" s="40">
        <v>0</v>
      </c>
      <c r="AQ219" s="41">
        <v>0</v>
      </c>
      <c r="AR219" s="40">
        <v>977.81</v>
      </c>
      <c r="AS219" s="41">
        <v>4.55</v>
      </c>
      <c r="AT219" s="40">
        <v>977.81</v>
      </c>
      <c r="AU219" s="41">
        <v>4.55</v>
      </c>
      <c r="AV219" s="29"/>
      <c r="AW219" s="42">
        <v>1.27</v>
      </c>
      <c r="AX219" s="42">
        <v>1.91</v>
      </c>
      <c r="AY219" s="22">
        <v>22.44</v>
      </c>
      <c r="AZ219" s="42">
        <v>95.93</v>
      </c>
      <c r="BA219" s="22">
        <v>9.9499999999999993</v>
      </c>
      <c r="BB219" s="29"/>
      <c r="BC219" s="43">
        <v>86.85</v>
      </c>
      <c r="BD219" s="39">
        <v>3.58</v>
      </c>
      <c r="BE219" s="43">
        <v>78.5</v>
      </c>
      <c r="BF219" s="39">
        <v>3.56</v>
      </c>
      <c r="BG219" s="43">
        <v>52.1</v>
      </c>
      <c r="BH219" s="39">
        <v>1.96</v>
      </c>
      <c r="BI219" s="43">
        <v>13.45</v>
      </c>
      <c r="BJ219" s="39">
        <v>5.08</v>
      </c>
      <c r="BK219" s="29"/>
    </row>
    <row r="220" spans="1:63" x14ac:dyDescent="0.35">
      <c r="A220">
        <v>8</v>
      </c>
      <c r="B220" t="s">
        <v>468</v>
      </c>
      <c r="C220" t="s">
        <v>469</v>
      </c>
      <c r="D220" s="21">
        <v>8.3000000000000004E-2</v>
      </c>
      <c r="E220" s="22">
        <v>2.31</v>
      </c>
      <c r="F220" s="21">
        <v>0.25430000000000003</v>
      </c>
      <c r="G220" s="22">
        <v>25.31</v>
      </c>
      <c r="H220" s="21">
        <v>0.1507</v>
      </c>
      <c r="I220" s="22">
        <v>-1.44</v>
      </c>
      <c r="J220" s="23">
        <v>0.40500000000000003</v>
      </c>
      <c r="K220" s="22">
        <v>13.82</v>
      </c>
      <c r="L220" s="23">
        <v>505.27</v>
      </c>
      <c r="M220" s="29"/>
      <c r="N220" s="38">
        <v>317.64</v>
      </c>
      <c r="O220" s="39">
        <v>10.02</v>
      </c>
      <c r="P220" s="38">
        <v>493.56</v>
      </c>
      <c r="Q220" s="39">
        <v>10</v>
      </c>
      <c r="R220" s="29"/>
      <c r="S220" s="23">
        <v>209.38</v>
      </c>
      <c r="T220" s="22">
        <v>4</v>
      </c>
      <c r="U220" s="23">
        <v>209.38</v>
      </c>
      <c r="V220" s="22">
        <v>4</v>
      </c>
      <c r="W220" s="23">
        <v>209.38</v>
      </c>
      <c r="X220" s="22">
        <v>4</v>
      </c>
      <c r="Y220" s="23">
        <v>209.38</v>
      </c>
      <c r="Z220" s="22">
        <v>4</v>
      </c>
      <c r="AA220" s="23">
        <v>209.38</v>
      </c>
      <c r="AB220" s="22">
        <v>4</v>
      </c>
      <c r="AC220" s="23">
        <v>237.38</v>
      </c>
      <c r="AD220" s="22">
        <v>3.96</v>
      </c>
      <c r="AE220" s="23">
        <v>265.38</v>
      </c>
      <c r="AF220" s="22">
        <v>3.94</v>
      </c>
      <c r="AG220" s="23">
        <v>713.38</v>
      </c>
      <c r="AH220" s="22">
        <v>3.79</v>
      </c>
      <c r="AI220" s="23">
        <v>825.38</v>
      </c>
      <c r="AJ220" s="22">
        <v>3.78</v>
      </c>
      <c r="AK220" s="23">
        <v>1805.38</v>
      </c>
      <c r="AL220" s="22">
        <v>3.74</v>
      </c>
      <c r="AM220" s="23">
        <v>2959.38</v>
      </c>
      <c r="AN220" s="22">
        <v>0.27</v>
      </c>
      <c r="AO220" s="29"/>
      <c r="AP220" s="40">
        <v>0</v>
      </c>
      <c r="AQ220" s="41">
        <v>0</v>
      </c>
      <c r="AR220" s="40">
        <v>1032.29</v>
      </c>
      <c r="AS220" s="41">
        <v>4.91</v>
      </c>
      <c r="AT220" s="40">
        <v>1208.21</v>
      </c>
      <c r="AU220" s="41">
        <v>5.62</v>
      </c>
      <c r="AV220" s="29"/>
      <c r="AW220" s="42">
        <v>1.75</v>
      </c>
      <c r="AX220" s="42">
        <v>2.5099999999999998</v>
      </c>
      <c r="AY220" s="22">
        <v>2.4500000000000002</v>
      </c>
      <c r="AZ220" s="42">
        <v>0</v>
      </c>
      <c r="BA220" s="22">
        <v>0</v>
      </c>
      <c r="BB220" s="29"/>
      <c r="BC220" s="43">
        <v>86.85</v>
      </c>
      <c r="BD220" s="39">
        <v>3.58</v>
      </c>
      <c r="BE220" s="43">
        <v>78.5</v>
      </c>
      <c r="BF220" s="39">
        <v>3.56</v>
      </c>
      <c r="BG220" s="43">
        <v>52.1</v>
      </c>
      <c r="BH220" s="39">
        <v>1.96</v>
      </c>
      <c r="BI220" s="43">
        <v>5.9</v>
      </c>
      <c r="BJ220" s="39">
        <v>2.61</v>
      </c>
      <c r="BK220" s="29"/>
    </row>
    <row r="221" spans="1:63" x14ac:dyDescent="0.35">
      <c r="A221">
        <v>8</v>
      </c>
      <c r="B221" t="s">
        <v>470</v>
      </c>
      <c r="C221" t="s">
        <v>471</v>
      </c>
      <c r="D221" s="21">
        <v>0.1232</v>
      </c>
      <c r="E221" s="22">
        <v>3.12</v>
      </c>
      <c r="F221" s="21">
        <v>0.7087</v>
      </c>
      <c r="G221" s="22">
        <v>-0.13</v>
      </c>
      <c r="H221" s="21">
        <v>0</v>
      </c>
      <c r="I221" s="22" t="s">
        <v>227</v>
      </c>
      <c r="J221" s="23">
        <v>0.7087</v>
      </c>
      <c r="K221" s="22">
        <v>-0.13</v>
      </c>
      <c r="L221" s="23">
        <v>847.94</v>
      </c>
      <c r="M221" s="29"/>
      <c r="N221" s="38">
        <v>332.16</v>
      </c>
      <c r="O221" s="39">
        <v>9.4499999999999993</v>
      </c>
      <c r="P221" s="38">
        <v>489.36</v>
      </c>
      <c r="Q221" s="39">
        <v>9.43</v>
      </c>
      <c r="R221" s="29"/>
      <c r="S221" s="23">
        <v>217.44</v>
      </c>
      <c r="T221" s="22">
        <v>13.52</v>
      </c>
      <c r="U221" s="23">
        <v>268.56</v>
      </c>
      <c r="V221" s="22">
        <v>13.48</v>
      </c>
      <c r="W221" s="23">
        <v>268.56</v>
      </c>
      <c r="X221" s="22">
        <v>13.48</v>
      </c>
      <c r="Y221" s="23">
        <v>268.56</v>
      </c>
      <c r="Z221" s="22">
        <v>13.48</v>
      </c>
      <c r="AA221" s="23">
        <v>408.56</v>
      </c>
      <c r="AB221" s="22">
        <v>10.53</v>
      </c>
      <c r="AC221" s="23">
        <v>688.56</v>
      </c>
      <c r="AD221" s="22">
        <v>8.32</v>
      </c>
      <c r="AE221" s="23">
        <v>968.56</v>
      </c>
      <c r="AF221" s="22">
        <v>7.42</v>
      </c>
      <c r="AG221" s="23">
        <v>5448.56</v>
      </c>
      <c r="AH221" s="22">
        <v>5.64</v>
      </c>
      <c r="AI221" s="23">
        <v>6568.56</v>
      </c>
      <c r="AJ221" s="22">
        <v>5.58</v>
      </c>
      <c r="AK221" s="23">
        <v>16368.56</v>
      </c>
      <c r="AL221" s="22">
        <v>5.39</v>
      </c>
      <c r="AM221" s="23">
        <v>83568.56</v>
      </c>
      <c r="AN221" s="22">
        <v>5.29</v>
      </c>
      <c r="AO221" s="29"/>
      <c r="AP221" s="40">
        <v>0</v>
      </c>
      <c r="AQ221" s="41">
        <v>0</v>
      </c>
      <c r="AR221" s="40">
        <v>1397.5400000000002</v>
      </c>
      <c r="AS221" s="41">
        <v>6.09</v>
      </c>
      <c r="AT221" s="40">
        <v>1605.8600000000001</v>
      </c>
      <c r="AU221" s="41">
        <v>6.62</v>
      </c>
      <c r="AV221" s="29"/>
      <c r="AW221" s="42">
        <v>4.5599999999999996</v>
      </c>
      <c r="AX221" s="42">
        <v>4.5599999999999996</v>
      </c>
      <c r="AY221" s="22">
        <v>2.93</v>
      </c>
      <c r="AZ221" s="42">
        <v>109.92</v>
      </c>
      <c r="BA221" s="22">
        <v>2.8</v>
      </c>
      <c r="BB221" s="29"/>
      <c r="BC221" s="43">
        <v>86.85</v>
      </c>
      <c r="BD221" s="39">
        <v>3.58</v>
      </c>
      <c r="BE221" s="43">
        <v>78.5</v>
      </c>
      <c r="BF221" s="39">
        <v>3.56</v>
      </c>
      <c r="BG221" s="43">
        <v>52.1</v>
      </c>
      <c r="BH221" s="39">
        <v>1.94</v>
      </c>
      <c r="BI221" s="43">
        <v>12.85</v>
      </c>
      <c r="BJ221" s="39">
        <v>2.8</v>
      </c>
      <c r="BK221" s="29"/>
    </row>
    <row r="222" spans="1:63" x14ac:dyDescent="0.35">
      <c r="A222">
        <v>8</v>
      </c>
      <c r="B222" t="s">
        <v>472</v>
      </c>
      <c r="C222" t="s">
        <v>473</v>
      </c>
      <c r="D222" s="21">
        <v>0.10879999999999999</v>
      </c>
      <c r="E222" s="22">
        <v>2</v>
      </c>
      <c r="F222" s="21">
        <v>0.33589999999999998</v>
      </c>
      <c r="G222" s="22">
        <v>9.39</v>
      </c>
      <c r="H222" s="21">
        <v>0.2334</v>
      </c>
      <c r="I222" s="22">
        <v>1.67</v>
      </c>
      <c r="J222" s="23">
        <v>0.56929999999999992</v>
      </c>
      <c r="K222" s="22">
        <v>6.09</v>
      </c>
      <c r="L222" s="23">
        <v>462.33</v>
      </c>
      <c r="M222" s="29"/>
      <c r="N222" s="38">
        <v>336.99</v>
      </c>
      <c r="O222" s="39">
        <v>5.98</v>
      </c>
      <c r="P222" s="38">
        <v>449.98</v>
      </c>
      <c r="Q222" s="39">
        <v>8.17</v>
      </c>
      <c r="R222" s="29"/>
      <c r="S222" s="23">
        <v>174</v>
      </c>
      <c r="T222" s="22">
        <v>2.96</v>
      </c>
      <c r="U222" s="23">
        <v>174</v>
      </c>
      <c r="V222" s="22">
        <v>2.96</v>
      </c>
      <c r="W222" s="23">
        <v>174</v>
      </c>
      <c r="X222" s="22">
        <v>2.96</v>
      </c>
      <c r="Y222" s="23">
        <v>174</v>
      </c>
      <c r="Z222" s="22">
        <v>2.96</v>
      </c>
      <c r="AA222" s="23">
        <v>174</v>
      </c>
      <c r="AB222" s="22">
        <v>2.96</v>
      </c>
      <c r="AC222" s="23">
        <v>174</v>
      </c>
      <c r="AD222" s="22">
        <v>2.96</v>
      </c>
      <c r="AE222" s="23">
        <v>174</v>
      </c>
      <c r="AF222" s="22">
        <v>2.96</v>
      </c>
      <c r="AG222" s="23">
        <v>174</v>
      </c>
      <c r="AH222" s="22">
        <v>2.96</v>
      </c>
      <c r="AI222" s="23">
        <v>174</v>
      </c>
      <c r="AJ222" s="22">
        <v>2.96</v>
      </c>
      <c r="AK222" s="23">
        <v>174</v>
      </c>
      <c r="AL222" s="22">
        <v>2.96</v>
      </c>
      <c r="AM222" s="23">
        <v>174</v>
      </c>
      <c r="AN222" s="22">
        <v>2.96</v>
      </c>
      <c r="AO222" s="29"/>
      <c r="AP222" s="40">
        <v>0</v>
      </c>
      <c r="AQ222" s="41">
        <v>0</v>
      </c>
      <c r="AR222" s="40">
        <v>973.31999999999994</v>
      </c>
      <c r="AS222" s="41">
        <v>3.52</v>
      </c>
      <c r="AT222" s="40">
        <v>1086.31</v>
      </c>
      <c r="AU222" s="41">
        <v>4.63</v>
      </c>
      <c r="AV222" s="29"/>
      <c r="AW222" s="42">
        <v>1.56</v>
      </c>
      <c r="AX222" s="42">
        <v>1.56</v>
      </c>
      <c r="AY222" s="22">
        <v>2.63</v>
      </c>
      <c r="AZ222" s="42">
        <v>0</v>
      </c>
      <c r="BA222" s="22">
        <v>0</v>
      </c>
      <c r="BB222" s="29"/>
      <c r="BC222" s="43">
        <v>86.85</v>
      </c>
      <c r="BD222" s="39">
        <v>3.55</v>
      </c>
      <c r="BE222" s="43">
        <v>78.5</v>
      </c>
      <c r="BF222" s="39">
        <v>3.56</v>
      </c>
      <c r="BG222" s="43">
        <v>52.1</v>
      </c>
      <c r="BH222" s="39">
        <v>1.94</v>
      </c>
      <c r="BI222" s="43">
        <v>10.25</v>
      </c>
      <c r="BJ222" s="39">
        <v>2.5</v>
      </c>
      <c r="BK222" s="29"/>
    </row>
    <row r="223" spans="1:63" x14ac:dyDescent="0.35">
      <c r="A223">
        <v>8</v>
      </c>
      <c r="B223" t="s">
        <v>474</v>
      </c>
      <c r="C223" t="s">
        <v>475</v>
      </c>
      <c r="D223" s="21">
        <v>7.3599999999999999E-2</v>
      </c>
      <c r="E223" s="22">
        <v>8.43</v>
      </c>
      <c r="F223" s="21">
        <v>0.2225</v>
      </c>
      <c r="G223" s="22">
        <v>7.68</v>
      </c>
      <c r="H223" s="21">
        <v>0.15279999999999999</v>
      </c>
      <c r="I223" s="22">
        <v>12.79</v>
      </c>
      <c r="J223" s="23">
        <v>0.37529999999999997</v>
      </c>
      <c r="K223" s="22">
        <v>9.6999999999999993</v>
      </c>
      <c r="L223" s="23">
        <v>431.54</v>
      </c>
      <c r="M223" s="29"/>
      <c r="N223" s="38">
        <v>311.76</v>
      </c>
      <c r="O223" s="39">
        <v>3.8</v>
      </c>
      <c r="P223" s="38">
        <v>423.12</v>
      </c>
      <c r="Q223" s="39">
        <v>3.77</v>
      </c>
      <c r="R223" s="29"/>
      <c r="S223" s="23">
        <v>195.72</v>
      </c>
      <c r="T223" s="22">
        <v>0</v>
      </c>
      <c r="U223" s="23">
        <v>195.72</v>
      </c>
      <c r="V223" s="22">
        <v>0</v>
      </c>
      <c r="W223" s="23">
        <v>195.72</v>
      </c>
      <c r="X223" s="22">
        <v>0</v>
      </c>
      <c r="Y223" s="23">
        <v>195.72</v>
      </c>
      <c r="Z223" s="22">
        <v>0</v>
      </c>
      <c r="AA223" s="23">
        <v>195.72</v>
      </c>
      <c r="AB223" s="22">
        <v>0</v>
      </c>
      <c r="AC223" s="23">
        <v>195.72</v>
      </c>
      <c r="AD223" s="22">
        <v>0</v>
      </c>
      <c r="AE223" s="23">
        <v>237.48</v>
      </c>
      <c r="AF223" s="22">
        <v>0</v>
      </c>
      <c r="AG223" s="23">
        <v>341.88</v>
      </c>
      <c r="AH223" s="22">
        <v>0</v>
      </c>
      <c r="AI223" s="23">
        <v>341.88</v>
      </c>
      <c r="AJ223" s="22">
        <v>0</v>
      </c>
      <c r="AK223" s="23">
        <v>341.88</v>
      </c>
      <c r="AL223" s="22">
        <v>0</v>
      </c>
      <c r="AM223" s="23">
        <v>341.88</v>
      </c>
      <c r="AN223" s="22">
        <v>0</v>
      </c>
      <c r="AO223" s="29"/>
      <c r="AP223" s="40">
        <v>0</v>
      </c>
      <c r="AQ223" s="41">
        <v>0</v>
      </c>
      <c r="AR223" s="40">
        <v>939.02</v>
      </c>
      <c r="AS223" s="41">
        <v>5.03</v>
      </c>
      <c r="AT223" s="40">
        <v>1050.3800000000001</v>
      </c>
      <c r="AU223" s="41">
        <v>4.88</v>
      </c>
      <c r="AV223" s="29"/>
      <c r="AW223" s="42">
        <v>1.02</v>
      </c>
      <c r="AX223" s="42">
        <v>2.39</v>
      </c>
      <c r="AY223" s="22">
        <v>3.02</v>
      </c>
      <c r="AZ223" s="42">
        <v>0</v>
      </c>
      <c r="BA223" s="22">
        <v>0</v>
      </c>
      <c r="BB223" s="29"/>
      <c r="BC223" s="43">
        <v>86.85</v>
      </c>
      <c r="BD223" s="39">
        <v>3.58</v>
      </c>
      <c r="BE223" s="43">
        <v>78.5</v>
      </c>
      <c r="BF223" s="39">
        <v>3.56</v>
      </c>
      <c r="BG223" s="43">
        <v>52.1</v>
      </c>
      <c r="BH223" s="39">
        <v>1.96</v>
      </c>
      <c r="BI223" s="43">
        <v>10.5</v>
      </c>
      <c r="BJ223" s="39">
        <v>2.94</v>
      </c>
      <c r="BK223" s="29"/>
    </row>
    <row r="224" spans="1:63" x14ac:dyDescent="0.35">
      <c r="A224">
        <v>8</v>
      </c>
      <c r="B224" t="s">
        <v>476</v>
      </c>
      <c r="C224" t="s">
        <v>477</v>
      </c>
      <c r="D224" s="21">
        <v>9.06E-2</v>
      </c>
      <c r="E224" s="22">
        <v>1.64</v>
      </c>
      <c r="F224" s="21">
        <v>0.496</v>
      </c>
      <c r="G224" s="22">
        <v>6.49</v>
      </c>
      <c r="H224" s="21">
        <v>0</v>
      </c>
      <c r="I224" s="22" t="s">
        <v>227</v>
      </c>
      <c r="J224" s="23">
        <v>0.496</v>
      </c>
      <c r="K224" s="22">
        <v>6.49</v>
      </c>
      <c r="L224" s="23">
        <v>362.52</v>
      </c>
      <c r="M224" s="29"/>
      <c r="N224" s="38">
        <v>286.32</v>
      </c>
      <c r="O224" s="39">
        <v>2.73</v>
      </c>
      <c r="P224" s="38">
        <v>396.36</v>
      </c>
      <c r="Q224" s="39">
        <v>2.75</v>
      </c>
      <c r="R224" s="29"/>
      <c r="S224" s="23">
        <v>218.16</v>
      </c>
      <c r="T224" s="22">
        <v>1.34</v>
      </c>
      <c r="U224" s="23">
        <v>218.16</v>
      </c>
      <c r="V224" s="22">
        <v>1.34</v>
      </c>
      <c r="W224" s="23">
        <v>218.16</v>
      </c>
      <c r="X224" s="22">
        <v>1.34</v>
      </c>
      <c r="Y224" s="23">
        <v>218.16</v>
      </c>
      <c r="Z224" s="22">
        <v>1.34</v>
      </c>
      <c r="AA224" s="23">
        <v>218.16</v>
      </c>
      <c r="AB224" s="22">
        <v>1.34</v>
      </c>
      <c r="AC224" s="23">
        <v>218.16</v>
      </c>
      <c r="AD224" s="22">
        <v>1.34</v>
      </c>
      <c r="AE224" s="23">
        <v>218.16</v>
      </c>
      <c r="AF224" s="22">
        <v>1.34</v>
      </c>
      <c r="AG224" s="23">
        <v>1955.1599999999999</v>
      </c>
      <c r="AH224" s="22">
        <v>1.38</v>
      </c>
      <c r="AI224" s="23">
        <v>2375.16</v>
      </c>
      <c r="AJ224" s="22">
        <v>1.38</v>
      </c>
      <c r="AK224" s="23">
        <v>5697.36</v>
      </c>
      <c r="AL224" s="22">
        <v>1.34</v>
      </c>
      <c r="AM224" s="23">
        <v>21710.160000000003</v>
      </c>
      <c r="AN224" s="22">
        <v>1.34</v>
      </c>
      <c r="AO224" s="29"/>
      <c r="AP224" s="40">
        <v>0</v>
      </c>
      <c r="AQ224" s="41">
        <v>0</v>
      </c>
      <c r="AR224" s="40">
        <v>866.99999999999989</v>
      </c>
      <c r="AS224" s="41">
        <v>1.92</v>
      </c>
      <c r="AT224" s="40">
        <v>977.04</v>
      </c>
      <c r="AU224" s="41">
        <v>2.02</v>
      </c>
      <c r="AV224" s="29"/>
      <c r="AW224" s="42">
        <v>0</v>
      </c>
      <c r="AX224" s="42">
        <v>0</v>
      </c>
      <c r="AY224" s="22">
        <v>0</v>
      </c>
      <c r="AZ224" s="42">
        <v>0</v>
      </c>
      <c r="BA224" s="22">
        <v>0</v>
      </c>
      <c r="BB224" s="29"/>
      <c r="BC224" s="43">
        <v>86.8</v>
      </c>
      <c r="BD224" s="39">
        <v>3.49</v>
      </c>
      <c r="BE224" s="43">
        <v>78.5</v>
      </c>
      <c r="BF224" s="39">
        <v>3.56</v>
      </c>
      <c r="BG224" s="43">
        <v>52.1</v>
      </c>
      <c r="BH224" s="39">
        <v>1.94</v>
      </c>
      <c r="BI224" s="43">
        <v>11.4</v>
      </c>
      <c r="BJ224" s="39">
        <v>2.7</v>
      </c>
      <c r="BK224" s="29"/>
    </row>
    <row r="225" spans="1:63" x14ac:dyDescent="0.35">
      <c r="A225">
        <v>8</v>
      </c>
      <c r="B225" t="s">
        <v>478</v>
      </c>
      <c r="C225" t="s">
        <v>479</v>
      </c>
      <c r="D225" s="21">
        <v>7.6999999999999999E-2</v>
      </c>
      <c r="E225" s="22">
        <v>10.62</v>
      </c>
      <c r="F225" s="21">
        <v>0.65210000000000001</v>
      </c>
      <c r="G225" s="22">
        <v>16.29</v>
      </c>
      <c r="H225" s="21">
        <v>0</v>
      </c>
      <c r="I225" s="22" t="s">
        <v>227</v>
      </c>
      <c r="J225" s="23">
        <v>0.65210000000000001</v>
      </c>
      <c r="K225" s="22">
        <v>16.29</v>
      </c>
      <c r="L225" s="23">
        <v>363.28</v>
      </c>
      <c r="M225" s="29"/>
      <c r="N225" s="38">
        <v>394.2</v>
      </c>
      <c r="O225" s="39">
        <v>6.55</v>
      </c>
      <c r="P225" s="38">
        <v>567.84</v>
      </c>
      <c r="Q225" s="39">
        <v>6.55</v>
      </c>
      <c r="R225" s="29"/>
      <c r="S225" s="23">
        <v>183.24</v>
      </c>
      <c r="T225" s="22">
        <v>3.5</v>
      </c>
      <c r="U225" s="23">
        <v>228.36</v>
      </c>
      <c r="V225" s="22">
        <v>3.23</v>
      </c>
      <c r="W225" s="23">
        <v>205.92</v>
      </c>
      <c r="X225" s="22">
        <v>3.45</v>
      </c>
      <c r="Y225" s="23">
        <v>205.92</v>
      </c>
      <c r="Z225" s="22">
        <v>3.45</v>
      </c>
      <c r="AA225" s="23">
        <v>205.92</v>
      </c>
      <c r="AB225" s="22">
        <v>3.45</v>
      </c>
      <c r="AC225" s="23">
        <v>205.92</v>
      </c>
      <c r="AD225" s="22">
        <v>3.45</v>
      </c>
      <c r="AE225" s="23">
        <v>205.92</v>
      </c>
      <c r="AF225" s="22">
        <v>3.45</v>
      </c>
      <c r="AG225" s="23">
        <v>1805.92</v>
      </c>
      <c r="AH225" s="22">
        <v>0.38</v>
      </c>
      <c r="AI225" s="23">
        <v>2205.92</v>
      </c>
      <c r="AJ225" s="22">
        <v>0.31</v>
      </c>
      <c r="AK225" s="23">
        <v>5705.92</v>
      </c>
      <c r="AL225" s="22">
        <v>0.12</v>
      </c>
      <c r="AM225" s="23">
        <v>29705.919999999998</v>
      </c>
      <c r="AN225" s="22">
        <v>0.02</v>
      </c>
      <c r="AO225" s="29"/>
      <c r="AP225" s="40">
        <v>0</v>
      </c>
      <c r="AQ225" s="41">
        <v>0</v>
      </c>
      <c r="AR225" s="40">
        <v>940.72</v>
      </c>
      <c r="AS225" s="41">
        <v>7.46</v>
      </c>
      <c r="AT225" s="40">
        <v>1159.48</v>
      </c>
      <c r="AU225" s="41">
        <v>7.11</v>
      </c>
      <c r="AV225" s="29"/>
      <c r="AW225" s="42">
        <v>3.6</v>
      </c>
      <c r="AX225" s="42">
        <v>3.6</v>
      </c>
      <c r="AY225" s="22">
        <v>2.86</v>
      </c>
      <c r="AZ225" s="42">
        <v>0</v>
      </c>
      <c r="BA225" s="22">
        <v>0</v>
      </c>
      <c r="BB225" s="29"/>
      <c r="BC225" s="43">
        <v>86.85</v>
      </c>
      <c r="BD225" s="39">
        <v>3.55</v>
      </c>
      <c r="BE225" s="43">
        <v>78.5</v>
      </c>
      <c r="BF225" s="39">
        <v>3.56</v>
      </c>
      <c r="BG225" s="43">
        <v>52.1</v>
      </c>
      <c r="BH225" s="39">
        <v>1.94</v>
      </c>
      <c r="BI225" s="43">
        <v>11.2</v>
      </c>
      <c r="BJ225" s="39">
        <v>2.75</v>
      </c>
      <c r="BK225" s="29"/>
    </row>
    <row r="226" spans="1:63" x14ac:dyDescent="0.35">
      <c r="A226">
        <v>8</v>
      </c>
      <c r="B226" t="s">
        <v>480</v>
      </c>
      <c r="C226" t="s">
        <v>481</v>
      </c>
      <c r="D226" s="21">
        <v>6.7400000000000002E-2</v>
      </c>
      <c r="E226" s="22">
        <v>0.98</v>
      </c>
      <c r="F226" s="21">
        <v>0.39860000000000001</v>
      </c>
      <c r="G226" s="22">
        <v>7.12</v>
      </c>
      <c r="H226" s="21">
        <v>0.28410000000000002</v>
      </c>
      <c r="I226" s="22">
        <v>7.15</v>
      </c>
      <c r="J226" s="23">
        <v>0.68270000000000008</v>
      </c>
      <c r="K226" s="22">
        <v>7.13</v>
      </c>
      <c r="L226" s="23">
        <v>304.16000000000003</v>
      </c>
      <c r="M226" s="29"/>
      <c r="N226" s="38">
        <v>365.1</v>
      </c>
      <c r="O226" s="39">
        <v>8.31</v>
      </c>
      <c r="P226" s="38">
        <v>473.5</v>
      </c>
      <c r="Q226" s="39">
        <v>8.2799999999999994</v>
      </c>
      <c r="R226" s="29"/>
      <c r="S226" s="23">
        <v>302.2</v>
      </c>
      <c r="T226" s="22">
        <v>5.48</v>
      </c>
      <c r="U226" s="23">
        <v>302.2</v>
      </c>
      <c r="V226" s="22">
        <v>5.48</v>
      </c>
      <c r="W226" s="23" t="s">
        <v>773</v>
      </c>
      <c r="X226" s="22" t="s">
        <v>773</v>
      </c>
      <c r="Y226" s="23" t="s">
        <v>773</v>
      </c>
      <c r="Z226" s="22" t="s">
        <v>773</v>
      </c>
      <c r="AA226" s="23" t="s">
        <v>773</v>
      </c>
      <c r="AB226" s="22" t="s">
        <v>773</v>
      </c>
      <c r="AC226" s="23" t="s">
        <v>773</v>
      </c>
      <c r="AD226" s="22" t="s">
        <v>773</v>
      </c>
      <c r="AE226" s="23" t="s">
        <v>773</v>
      </c>
      <c r="AF226" s="22" t="s">
        <v>773</v>
      </c>
      <c r="AG226" s="23" t="s">
        <v>773</v>
      </c>
      <c r="AH226" s="22" t="s">
        <v>773</v>
      </c>
      <c r="AI226" s="23" t="s">
        <v>773</v>
      </c>
      <c r="AJ226" s="22" t="s">
        <v>773</v>
      </c>
      <c r="AK226" s="23" t="s">
        <v>773</v>
      </c>
      <c r="AL226" s="22" t="s">
        <v>773</v>
      </c>
      <c r="AM226" s="23" t="s">
        <v>773</v>
      </c>
      <c r="AN226" s="22" t="s">
        <v>773</v>
      </c>
      <c r="AO226" s="29"/>
      <c r="AP226" s="40">
        <v>0</v>
      </c>
      <c r="AQ226" s="41">
        <v>0</v>
      </c>
      <c r="AR226" s="40">
        <v>971.46</v>
      </c>
      <c r="AS226" s="41">
        <v>5.05</v>
      </c>
      <c r="AT226" s="40">
        <v>1079.8600000000001</v>
      </c>
      <c r="AU226" s="41">
        <v>5.35</v>
      </c>
      <c r="AV226" s="29"/>
      <c r="AW226" s="42">
        <v>3.76</v>
      </c>
      <c r="AX226" s="42">
        <v>9.58</v>
      </c>
      <c r="AY226" s="22">
        <v>7.63</v>
      </c>
      <c r="AZ226" s="42">
        <v>0</v>
      </c>
      <c r="BA226" s="22">
        <v>0</v>
      </c>
      <c r="BB226" s="29"/>
      <c r="BC226" s="43">
        <v>86.8</v>
      </c>
      <c r="BD226" s="39">
        <v>3.49</v>
      </c>
      <c r="BE226" s="43">
        <v>78.5</v>
      </c>
      <c r="BF226" s="39">
        <v>3.56</v>
      </c>
      <c r="BG226" s="43">
        <v>52.1</v>
      </c>
      <c r="BH226" s="39">
        <v>1.96</v>
      </c>
      <c r="BI226" s="43">
        <v>26.8</v>
      </c>
      <c r="BJ226" s="39">
        <v>3.47</v>
      </c>
      <c r="BK226" s="29"/>
    </row>
    <row r="227" spans="1:63" x14ac:dyDescent="0.35">
      <c r="A227">
        <v>8</v>
      </c>
      <c r="B227" t="s">
        <v>482</v>
      </c>
      <c r="C227" t="s">
        <v>483</v>
      </c>
      <c r="D227" s="21">
        <v>7.6300000000000007E-2</v>
      </c>
      <c r="E227" s="22">
        <v>5.77</v>
      </c>
      <c r="F227" s="21">
        <v>0.35599999999999998</v>
      </c>
      <c r="G227" s="22">
        <v>11.36</v>
      </c>
      <c r="H227" s="21">
        <v>0.249</v>
      </c>
      <c r="I227" s="22">
        <v>18.420000000000002</v>
      </c>
      <c r="J227" s="23">
        <v>0.60499999999999998</v>
      </c>
      <c r="K227" s="22">
        <v>14.16</v>
      </c>
      <c r="L227" s="23">
        <v>295.86</v>
      </c>
      <c r="M227" s="29"/>
      <c r="N227" s="38">
        <v>356.23</v>
      </c>
      <c r="O227" s="39">
        <v>5.5</v>
      </c>
      <c r="P227" s="38">
        <v>420.71</v>
      </c>
      <c r="Q227" s="39">
        <v>5.5</v>
      </c>
      <c r="R227" s="29"/>
      <c r="S227" s="23">
        <v>271.44</v>
      </c>
      <c r="T227" s="22">
        <v>1.1000000000000001</v>
      </c>
      <c r="U227" s="23">
        <v>271.44</v>
      </c>
      <c r="V227" s="22">
        <v>1.1000000000000001</v>
      </c>
      <c r="W227" s="23">
        <v>271.44</v>
      </c>
      <c r="X227" s="22">
        <v>1.1000000000000001</v>
      </c>
      <c r="Y227" s="23">
        <v>271.44</v>
      </c>
      <c r="Z227" s="22">
        <v>1.1000000000000001</v>
      </c>
      <c r="AA227" s="23">
        <v>271.44</v>
      </c>
      <c r="AB227" s="22">
        <v>1.1000000000000001</v>
      </c>
      <c r="AC227" s="23">
        <v>271.44</v>
      </c>
      <c r="AD227" s="22">
        <v>1.1000000000000001</v>
      </c>
      <c r="AE227" s="23">
        <v>271.44</v>
      </c>
      <c r="AF227" s="22">
        <v>1.1000000000000001</v>
      </c>
      <c r="AG227" s="23">
        <v>271.44</v>
      </c>
      <c r="AH227" s="22">
        <v>1.1000000000000001</v>
      </c>
      <c r="AI227" s="23">
        <v>271.44</v>
      </c>
      <c r="AJ227" s="22">
        <v>1.1000000000000001</v>
      </c>
      <c r="AK227" s="23">
        <v>271.44</v>
      </c>
      <c r="AL227" s="22">
        <v>1.1000000000000001</v>
      </c>
      <c r="AM227" s="23">
        <v>271.44</v>
      </c>
      <c r="AN227" s="22">
        <v>1.1000000000000001</v>
      </c>
      <c r="AO227" s="29"/>
      <c r="AP227" s="40">
        <v>0</v>
      </c>
      <c r="AQ227" s="41">
        <v>0</v>
      </c>
      <c r="AR227" s="40">
        <v>923.53</v>
      </c>
      <c r="AS227" s="41">
        <v>4.25</v>
      </c>
      <c r="AT227" s="40">
        <v>988.01</v>
      </c>
      <c r="AU227" s="41">
        <v>4.33</v>
      </c>
      <c r="AV227" s="29"/>
      <c r="AW227" s="42">
        <v>3.91</v>
      </c>
      <c r="AX227" s="42">
        <v>3.91</v>
      </c>
      <c r="AY227" s="22">
        <v>32.99</v>
      </c>
      <c r="AZ227" s="42">
        <v>0</v>
      </c>
      <c r="BA227" s="22" t="s">
        <v>775</v>
      </c>
      <c r="BB227" s="29"/>
      <c r="BC227" s="43">
        <v>86.8</v>
      </c>
      <c r="BD227" s="39">
        <v>3.58</v>
      </c>
      <c r="BE227" s="43">
        <v>78.5</v>
      </c>
      <c r="BF227" s="39">
        <v>3.56</v>
      </c>
      <c r="BG227" s="43">
        <v>52.1</v>
      </c>
      <c r="BH227" s="39">
        <v>1.96</v>
      </c>
      <c r="BI227" s="43">
        <v>15.35</v>
      </c>
      <c r="BJ227" s="39">
        <v>2.68</v>
      </c>
      <c r="BK227" s="29"/>
    </row>
    <row r="228" spans="1:63" x14ac:dyDescent="0.35">
      <c r="A228">
        <v>8</v>
      </c>
      <c r="B228" t="s">
        <v>484</v>
      </c>
      <c r="C228" t="s">
        <v>485</v>
      </c>
      <c r="D228" s="21">
        <v>5.2299999999999999E-2</v>
      </c>
      <c r="E228" s="22">
        <v>5.6</v>
      </c>
      <c r="F228" s="21">
        <v>0.31680000000000003</v>
      </c>
      <c r="G228" s="22">
        <v>6.51</v>
      </c>
      <c r="H228" s="21">
        <v>0.2576</v>
      </c>
      <c r="I228" s="22">
        <v>5.4</v>
      </c>
      <c r="J228" s="23">
        <v>0.57440000000000002</v>
      </c>
      <c r="K228" s="22">
        <v>6.01</v>
      </c>
      <c r="L228" s="23">
        <v>272.2</v>
      </c>
      <c r="M228" s="29"/>
      <c r="N228" s="38">
        <v>403.68</v>
      </c>
      <c r="O228" s="39">
        <v>3.48</v>
      </c>
      <c r="P228" s="38">
        <v>496.44</v>
      </c>
      <c r="Q228" s="39">
        <v>3.48</v>
      </c>
      <c r="R228" s="29"/>
      <c r="S228" s="23">
        <v>191.15</v>
      </c>
      <c r="T228" s="22">
        <v>3.46</v>
      </c>
      <c r="U228" s="23">
        <v>191.15</v>
      </c>
      <c r="V228" s="22">
        <v>3.46</v>
      </c>
      <c r="W228" s="23">
        <v>191.15</v>
      </c>
      <c r="X228" s="22">
        <v>3.46</v>
      </c>
      <c r="Y228" s="23">
        <v>191.15</v>
      </c>
      <c r="Z228" s="22">
        <v>3.46</v>
      </c>
      <c r="AA228" s="23">
        <v>191.15</v>
      </c>
      <c r="AB228" s="22">
        <v>3.46</v>
      </c>
      <c r="AC228" s="23">
        <v>191.15</v>
      </c>
      <c r="AD228" s="22">
        <v>3.46</v>
      </c>
      <c r="AE228" s="23">
        <v>191.15</v>
      </c>
      <c r="AF228" s="22">
        <v>3.46</v>
      </c>
      <c r="AG228" s="23">
        <v>1237.3500000000001</v>
      </c>
      <c r="AH228" s="22">
        <v>3.48</v>
      </c>
      <c r="AI228" s="23">
        <v>1237.3500000000001</v>
      </c>
      <c r="AJ228" s="22">
        <v>3.48</v>
      </c>
      <c r="AK228" s="23">
        <v>3068.2000000000003</v>
      </c>
      <c r="AL228" s="22">
        <v>3.48</v>
      </c>
      <c r="AM228" s="23">
        <v>15622.6</v>
      </c>
      <c r="AN228" s="22">
        <v>3.48</v>
      </c>
      <c r="AO228" s="29"/>
      <c r="AP228" s="40">
        <v>0</v>
      </c>
      <c r="AQ228" s="41">
        <v>0</v>
      </c>
      <c r="AR228" s="40">
        <v>867.03</v>
      </c>
      <c r="AS228" s="41">
        <v>4.13</v>
      </c>
      <c r="AT228" s="40">
        <v>959.79</v>
      </c>
      <c r="AU228" s="41">
        <v>4.07</v>
      </c>
      <c r="AV228" s="29"/>
      <c r="AW228" s="42">
        <v>2.85</v>
      </c>
      <c r="AX228" s="42">
        <v>6.2</v>
      </c>
      <c r="AY228" s="22">
        <v>3.33</v>
      </c>
      <c r="AZ228" s="42">
        <v>0</v>
      </c>
      <c r="BA228" s="22">
        <v>0</v>
      </c>
      <c r="BB228" s="29"/>
      <c r="BC228" s="43">
        <v>86.85</v>
      </c>
      <c r="BD228" s="39">
        <v>3.58</v>
      </c>
      <c r="BE228" s="43">
        <v>78.5</v>
      </c>
      <c r="BF228" s="39">
        <v>3.56</v>
      </c>
      <c r="BG228" s="43">
        <v>52.1</v>
      </c>
      <c r="BH228" s="39">
        <v>1.96</v>
      </c>
      <c r="BI228" s="43">
        <v>18</v>
      </c>
      <c r="BJ228" s="39">
        <v>3.75</v>
      </c>
      <c r="BK228" s="29"/>
    </row>
    <row r="229" spans="1:63" x14ac:dyDescent="0.35">
      <c r="A229">
        <v>8</v>
      </c>
      <c r="B229" t="s">
        <v>486</v>
      </c>
      <c r="C229" t="s">
        <v>487</v>
      </c>
      <c r="D229" s="21">
        <v>7.3599999999999999E-2</v>
      </c>
      <c r="E229" s="22">
        <v>8.34</v>
      </c>
      <c r="F229" s="21">
        <v>0.23380000000000001</v>
      </c>
      <c r="G229" s="22">
        <v>10.57</v>
      </c>
      <c r="H229" s="21">
        <v>0.1716</v>
      </c>
      <c r="I229" s="22">
        <v>-0.19</v>
      </c>
      <c r="J229" s="23">
        <v>0.40539999999999998</v>
      </c>
      <c r="K229" s="22">
        <v>5.75</v>
      </c>
      <c r="L229" s="23">
        <v>299.39</v>
      </c>
      <c r="M229" s="29"/>
      <c r="N229" s="38">
        <v>267</v>
      </c>
      <c r="O229" s="39">
        <v>2.63</v>
      </c>
      <c r="P229" s="38">
        <v>375</v>
      </c>
      <c r="Q229" s="39">
        <v>2.73</v>
      </c>
      <c r="R229" s="29"/>
      <c r="S229" s="23">
        <v>305.02999999999997</v>
      </c>
      <c r="T229" s="22">
        <v>0</v>
      </c>
      <c r="U229" s="23">
        <v>305.02999999999997</v>
      </c>
      <c r="V229" s="22">
        <v>0</v>
      </c>
      <c r="W229" s="23">
        <v>305.02999999999997</v>
      </c>
      <c r="X229" s="22">
        <v>0</v>
      </c>
      <c r="Y229" s="23">
        <v>305.02999999999997</v>
      </c>
      <c r="Z229" s="22">
        <v>0</v>
      </c>
      <c r="AA229" s="23">
        <v>356.51</v>
      </c>
      <c r="AB229" s="22">
        <v>0</v>
      </c>
      <c r="AC229" s="23">
        <v>459.46999999999997</v>
      </c>
      <c r="AD229" s="22">
        <v>0</v>
      </c>
      <c r="AE229" s="23">
        <v>562.43000000000006</v>
      </c>
      <c r="AF229" s="22">
        <v>0</v>
      </c>
      <c r="AG229" s="23">
        <v>2209.79</v>
      </c>
      <c r="AH229" s="22">
        <v>0</v>
      </c>
      <c r="AI229" s="23">
        <v>2621.63</v>
      </c>
      <c r="AJ229" s="22">
        <v>0</v>
      </c>
      <c r="AK229" s="23">
        <v>6225.23</v>
      </c>
      <c r="AL229" s="22">
        <v>0</v>
      </c>
      <c r="AM229" s="23">
        <v>30935.63</v>
      </c>
      <c r="AN229" s="22">
        <v>0</v>
      </c>
      <c r="AO229" s="29"/>
      <c r="AP229" s="40">
        <v>0</v>
      </c>
      <c r="AQ229" s="41">
        <v>0</v>
      </c>
      <c r="AR229" s="40">
        <v>871.42</v>
      </c>
      <c r="AS229" s="41">
        <v>3.55</v>
      </c>
      <c r="AT229" s="40">
        <v>979.42</v>
      </c>
      <c r="AU229" s="41">
        <v>3.49</v>
      </c>
      <c r="AV229" s="29"/>
      <c r="AW229" s="42">
        <v>0</v>
      </c>
      <c r="AX229" s="42">
        <v>0</v>
      </c>
      <c r="AY229" s="22">
        <v>0</v>
      </c>
      <c r="AZ229" s="42">
        <v>80.28</v>
      </c>
      <c r="BA229" s="22">
        <v>2.76</v>
      </c>
      <c r="BB229" s="29"/>
      <c r="BC229" s="43">
        <v>86.5</v>
      </c>
      <c r="BD229" s="39">
        <v>3.14</v>
      </c>
      <c r="BE229" s="43">
        <v>78.5</v>
      </c>
      <c r="BF229" s="39">
        <v>3.56</v>
      </c>
      <c r="BG229" s="43">
        <v>52.1</v>
      </c>
      <c r="BH229" s="39">
        <v>1.94</v>
      </c>
      <c r="BI229" s="43">
        <v>12.5</v>
      </c>
      <c r="BJ229" s="39">
        <v>2.8</v>
      </c>
      <c r="BK229" s="29"/>
    </row>
    <row r="230" spans="1:63" x14ac:dyDescent="0.35">
      <c r="A230">
        <v>8</v>
      </c>
      <c r="B230" t="s">
        <v>488</v>
      </c>
      <c r="C230" t="s">
        <v>489</v>
      </c>
      <c r="D230" s="21">
        <v>8.6300000000000002E-2</v>
      </c>
      <c r="E230" s="22">
        <v>6.19</v>
      </c>
      <c r="F230" s="21">
        <v>0.19339999999999999</v>
      </c>
      <c r="G230" s="22">
        <v>4.16</v>
      </c>
      <c r="H230" s="21">
        <v>0.20860000000000001</v>
      </c>
      <c r="I230" s="22">
        <v>4.01</v>
      </c>
      <c r="J230" s="23">
        <v>0.40200000000000002</v>
      </c>
      <c r="K230" s="22">
        <v>4.08</v>
      </c>
      <c r="L230" s="23">
        <v>483.45</v>
      </c>
      <c r="M230" s="29"/>
      <c r="N230" s="38">
        <v>276</v>
      </c>
      <c r="O230" s="39">
        <v>5.36</v>
      </c>
      <c r="P230" s="38">
        <v>436.8</v>
      </c>
      <c r="Q230" s="39">
        <v>10.17</v>
      </c>
      <c r="R230" s="29"/>
      <c r="S230" s="23">
        <v>191.28</v>
      </c>
      <c r="T230" s="22">
        <v>7.78</v>
      </c>
      <c r="U230" s="23">
        <v>191.28</v>
      </c>
      <c r="V230" s="22">
        <v>7.78</v>
      </c>
      <c r="W230" s="23">
        <v>191.28</v>
      </c>
      <c r="X230" s="22">
        <v>7.78</v>
      </c>
      <c r="Y230" s="23">
        <v>191.28</v>
      </c>
      <c r="Z230" s="22">
        <v>7.78</v>
      </c>
      <c r="AA230" s="23">
        <v>191.28</v>
      </c>
      <c r="AB230" s="22">
        <v>7.78</v>
      </c>
      <c r="AC230" s="23">
        <v>301.28000000000003</v>
      </c>
      <c r="AD230" s="22">
        <v>4.8</v>
      </c>
      <c r="AE230" s="23">
        <v>411.28000000000003</v>
      </c>
      <c r="AF230" s="22">
        <v>3.47</v>
      </c>
      <c r="AG230" s="23">
        <v>2171.2800000000002</v>
      </c>
      <c r="AH230" s="22">
        <v>0.64</v>
      </c>
      <c r="AI230" s="23">
        <v>2611.2800000000002</v>
      </c>
      <c r="AJ230" s="22">
        <v>0.53</v>
      </c>
      <c r="AK230" s="23">
        <v>6461.2800000000007</v>
      </c>
      <c r="AL230" s="22">
        <v>0.21</v>
      </c>
      <c r="AM230" s="23">
        <v>32861.280000000006</v>
      </c>
      <c r="AN230" s="22">
        <v>0.04</v>
      </c>
      <c r="AO230" s="29"/>
      <c r="AP230" s="40">
        <v>0</v>
      </c>
      <c r="AQ230" s="41">
        <v>0</v>
      </c>
      <c r="AR230" s="40">
        <v>950.73</v>
      </c>
      <c r="AS230" s="41">
        <v>6.26</v>
      </c>
      <c r="AT230" s="40">
        <v>1111.53</v>
      </c>
      <c r="AU230" s="41">
        <v>7.99</v>
      </c>
      <c r="AV230" s="29"/>
      <c r="AW230" s="42">
        <v>0</v>
      </c>
      <c r="AX230" s="42">
        <v>0</v>
      </c>
      <c r="AY230" s="22">
        <v>0</v>
      </c>
      <c r="AZ230" s="42">
        <v>0</v>
      </c>
      <c r="BA230" s="22">
        <v>0</v>
      </c>
      <c r="BB230" s="29"/>
      <c r="BC230" s="43">
        <v>86.85</v>
      </c>
      <c r="BD230" s="39">
        <v>3.58</v>
      </c>
      <c r="BE230" s="43">
        <v>78.5</v>
      </c>
      <c r="BF230" s="39">
        <v>3.56</v>
      </c>
      <c r="BG230" s="43">
        <v>52.1</v>
      </c>
      <c r="BH230" s="39">
        <v>1.96</v>
      </c>
      <c r="BI230" s="43">
        <v>14</v>
      </c>
      <c r="BJ230" s="39">
        <v>3.7</v>
      </c>
      <c r="BK230" s="29"/>
    </row>
    <row r="231" spans="1:63" x14ac:dyDescent="0.35">
      <c r="A231">
        <v>8</v>
      </c>
      <c r="B231" t="s">
        <v>490</v>
      </c>
      <c r="C231" t="s">
        <v>491</v>
      </c>
      <c r="D231" s="21">
        <v>0.1178</v>
      </c>
      <c r="E231" s="22">
        <v>1.34</v>
      </c>
      <c r="F231" s="21">
        <v>0.8659</v>
      </c>
      <c r="G231" s="22">
        <v>6.54</v>
      </c>
      <c r="H231" s="21">
        <v>0</v>
      </c>
      <c r="I231" s="22" t="s">
        <v>227</v>
      </c>
      <c r="J231" s="23">
        <v>0.8659</v>
      </c>
      <c r="K231" s="22">
        <v>6.54</v>
      </c>
      <c r="L231" s="23">
        <v>452.65</v>
      </c>
      <c r="M231" s="29"/>
      <c r="N231" s="38">
        <v>317.69</v>
      </c>
      <c r="O231" s="39">
        <v>0</v>
      </c>
      <c r="P231" s="38">
        <v>406.2</v>
      </c>
      <c r="Q231" s="39">
        <v>0</v>
      </c>
      <c r="R231" s="29"/>
      <c r="S231" s="23">
        <v>206.9</v>
      </c>
      <c r="T231" s="22">
        <v>16.510000000000002</v>
      </c>
      <c r="U231" s="23">
        <v>206.9</v>
      </c>
      <c r="V231" s="22">
        <v>16.510000000000002</v>
      </c>
      <c r="W231" s="23">
        <v>206.9</v>
      </c>
      <c r="X231" s="22">
        <v>16.510000000000002</v>
      </c>
      <c r="Y231" s="23">
        <v>206.9</v>
      </c>
      <c r="Z231" s="22">
        <v>16.510000000000002</v>
      </c>
      <c r="AA231" s="23">
        <v>206.9</v>
      </c>
      <c r="AB231" s="22">
        <v>16.510000000000002</v>
      </c>
      <c r="AC231" s="23">
        <v>206.9</v>
      </c>
      <c r="AD231" s="22">
        <v>16.510000000000002</v>
      </c>
      <c r="AE231" s="23">
        <v>206.9</v>
      </c>
      <c r="AF231" s="22">
        <v>16.510000000000002</v>
      </c>
      <c r="AG231" s="23">
        <v>1004.55</v>
      </c>
      <c r="AH231" s="22">
        <v>9.69</v>
      </c>
      <c r="AI231" s="23">
        <v>1227.1500000000001</v>
      </c>
      <c r="AJ231" s="22">
        <v>9.39</v>
      </c>
      <c r="AK231" s="23">
        <v>3360.4</v>
      </c>
      <c r="AL231" s="22">
        <v>8.5299999999999994</v>
      </c>
      <c r="AM231" s="23">
        <v>21168.400000000001</v>
      </c>
      <c r="AN231" s="22">
        <v>8.09</v>
      </c>
      <c r="AO231" s="29"/>
      <c r="AP231" s="40">
        <v>0</v>
      </c>
      <c r="AQ231" s="41">
        <v>0</v>
      </c>
      <c r="AR231" s="40">
        <v>977.2399999999999</v>
      </c>
      <c r="AS231" s="41">
        <v>3.75</v>
      </c>
      <c r="AT231" s="40">
        <v>1065.75</v>
      </c>
      <c r="AU231" s="41">
        <v>3.43</v>
      </c>
      <c r="AV231" s="29"/>
      <c r="AW231" s="42">
        <v>3.43</v>
      </c>
      <c r="AX231" s="42">
        <v>3.43</v>
      </c>
      <c r="AY231" s="22">
        <v>3.31</v>
      </c>
      <c r="AZ231" s="42">
        <v>0</v>
      </c>
      <c r="BA231" s="22">
        <v>0</v>
      </c>
      <c r="BB231" s="29"/>
      <c r="BC231" s="43">
        <v>86.85</v>
      </c>
      <c r="BD231" s="39">
        <v>3.58</v>
      </c>
      <c r="BE231" s="43">
        <v>78.5</v>
      </c>
      <c r="BF231" s="39">
        <v>3.56</v>
      </c>
      <c r="BG231" s="43">
        <v>52.1</v>
      </c>
      <c r="BH231" s="39">
        <v>1.96</v>
      </c>
      <c r="BI231" s="43">
        <v>14.1</v>
      </c>
      <c r="BJ231" s="39">
        <v>3.3</v>
      </c>
      <c r="BK231" s="29"/>
    </row>
    <row r="232" spans="1:63" x14ac:dyDescent="0.35">
      <c r="A232">
        <v>8</v>
      </c>
      <c r="B232" t="s">
        <v>492</v>
      </c>
      <c r="C232" t="s">
        <v>493</v>
      </c>
      <c r="D232" s="21">
        <v>9.3899999999999997E-2</v>
      </c>
      <c r="E232" s="22">
        <v>8.4700000000000006</v>
      </c>
      <c r="F232" s="21">
        <v>0.2064</v>
      </c>
      <c r="G232" s="22">
        <v>14.91</v>
      </c>
      <c r="H232" s="21">
        <v>0.13289999999999999</v>
      </c>
      <c r="I232" s="22">
        <v>10.99</v>
      </c>
      <c r="J232" s="23">
        <v>0.33929999999999999</v>
      </c>
      <c r="K232" s="22">
        <v>13.34</v>
      </c>
      <c r="L232" s="23">
        <v>428.13</v>
      </c>
      <c r="M232" s="29"/>
      <c r="N232" s="38">
        <v>330</v>
      </c>
      <c r="O232" s="39">
        <v>4.59</v>
      </c>
      <c r="P232" s="38">
        <v>330</v>
      </c>
      <c r="Q232" s="39">
        <v>-3.48</v>
      </c>
      <c r="R232" s="29"/>
      <c r="S232" s="23">
        <v>216.8</v>
      </c>
      <c r="T232" s="22">
        <v>8.02</v>
      </c>
      <c r="U232" s="23">
        <v>216.8</v>
      </c>
      <c r="V232" s="22">
        <v>7.76</v>
      </c>
      <c r="W232" s="23" t="s">
        <v>773</v>
      </c>
      <c r="X232" s="22" t="s">
        <v>773</v>
      </c>
      <c r="Y232" s="23" t="s">
        <v>773</v>
      </c>
      <c r="Z232" s="22" t="s">
        <v>773</v>
      </c>
      <c r="AA232" s="23" t="s">
        <v>773</v>
      </c>
      <c r="AB232" s="22" t="s">
        <v>773</v>
      </c>
      <c r="AC232" s="23" t="s">
        <v>773</v>
      </c>
      <c r="AD232" s="22" t="s">
        <v>773</v>
      </c>
      <c r="AE232" s="23" t="s">
        <v>773</v>
      </c>
      <c r="AF232" s="22" t="s">
        <v>773</v>
      </c>
      <c r="AG232" s="23" t="s">
        <v>773</v>
      </c>
      <c r="AH232" s="22" t="s">
        <v>773</v>
      </c>
      <c r="AI232" s="23" t="s">
        <v>773</v>
      </c>
      <c r="AJ232" s="22" t="s">
        <v>773</v>
      </c>
      <c r="AK232" s="23" t="s">
        <v>773</v>
      </c>
      <c r="AL232" s="22" t="s">
        <v>773</v>
      </c>
      <c r="AM232" s="23" t="s">
        <v>773</v>
      </c>
      <c r="AN232" s="22" t="s">
        <v>773</v>
      </c>
      <c r="AO232" s="29"/>
      <c r="AP232" s="40">
        <v>0</v>
      </c>
      <c r="AQ232" s="41">
        <v>0</v>
      </c>
      <c r="AR232" s="40">
        <v>974.93000000000006</v>
      </c>
      <c r="AS232" s="41">
        <v>5.16</v>
      </c>
      <c r="AT232" s="40">
        <v>974.93000000000006</v>
      </c>
      <c r="AU232" s="41">
        <v>2.83</v>
      </c>
      <c r="AV232" s="29"/>
      <c r="AW232" s="42">
        <v>1.45</v>
      </c>
      <c r="AX232" s="42">
        <v>2.5</v>
      </c>
      <c r="AY232" s="22">
        <v>59.38</v>
      </c>
      <c r="AZ232" s="42">
        <v>0</v>
      </c>
      <c r="BA232" s="22">
        <v>0</v>
      </c>
      <c r="BB232" s="29"/>
      <c r="BC232" s="43">
        <v>86.85</v>
      </c>
      <c r="BD232" s="39">
        <v>3.58</v>
      </c>
      <c r="BE232" s="43">
        <v>78.5</v>
      </c>
      <c r="BF232" s="39">
        <v>3.56</v>
      </c>
      <c r="BG232" s="43">
        <v>52.1</v>
      </c>
      <c r="BH232" s="39">
        <v>1.96</v>
      </c>
      <c r="BI232" s="43">
        <v>17.100000000000001</v>
      </c>
      <c r="BJ232" s="39">
        <v>3.01</v>
      </c>
      <c r="BK232" s="29"/>
    </row>
    <row r="233" spans="1:63" x14ac:dyDescent="0.35">
      <c r="A233">
        <v>8</v>
      </c>
      <c r="B233" t="s">
        <v>494</v>
      </c>
      <c r="C233" t="s">
        <v>495</v>
      </c>
      <c r="D233" s="21">
        <v>0.1239</v>
      </c>
      <c r="E233" s="22">
        <v>3.73</v>
      </c>
      <c r="F233" s="21">
        <v>0.28179999999999999</v>
      </c>
      <c r="G233" s="22">
        <v>3.42</v>
      </c>
      <c r="H233" s="21">
        <v>0.23849999999999999</v>
      </c>
      <c r="I233" s="22">
        <v>3.45</v>
      </c>
      <c r="J233" s="23">
        <v>0.52029999999999998</v>
      </c>
      <c r="K233" s="22">
        <v>3.43</v>
      </c>
      <c r="L233" s="23">
        <v>777.73</v>
      </c>
      <c r="M233" s="29"/>
      <c r="N233" s="38">
        <v>420.24</v>
      </c>
      <c r="O233" s="39">
        <v>5.42</v>
      </c>
      <c r="P233" s="38">
        <v>517.91999999999996</v>
      </c>
      <c r="Q233" s="39">
        <v>5.42</v>
      </c>
      <c r="R233" s="29"/>
      <c r="S233" s="23">
        <v>243</v>
      </c>
      <c r="T233" s="22">
        <v>1.05</v>
      </c>
      <c r="U233" s="23">
        <v>243</v>
      </c>
      <c r="V233" s="22">
        <v>1.05</v>
      </c>
      <c r="W233" s="23">
        <v>243</v>
      </c>
      <c r="X233" s="22">
        <v>1.05</v>
      </c>
      <c r="Y233" s="23">
        <v>243</v>
      </c>
      <c r="Z233" s="22">
        <v>1.05</v>
      </c>
      <c r="AA233" s="23">
        <v>243</v>
      </c>
      <c r="AB233" s="22">
        <v>1.05</v>
      </c>
      <c r="AC233" s="23">
        <v>243</v>
      </c>
      <c r="AD233" s="22">
        <v>1.05</v>
      </c>
      <c r="AE233" s="23">
        <v>243</v>
      </c>
      <c r="AF233" s="22">
        <v>1.05</v>
      </c>
      <c r="AG233" s="23">
        <v>243</v>
      </c>
      <c r="AH233" s="22">
        <v>1.05</v>
      </c>
      <c r="AI233" s="23">
        <v>243</v>
      </c>
      <c r="AJ233" s="22">
        <v>1.05</v>
      </c>
      <c r="AK233" s="23">
        <v>243</v>
      </c>
      <c r="AL233" s="22">
        <v>1.05</v>
      </c>
      <c r="AM233" s="23">
        <v>243</v>
      </c>
      <c r="AN233" s="22">
        <v>1.05</v>
      </c>
      <c r="AO233" s="29"/>
      <c r="AP233" s="40">
        <v>0</v>
      </c>
      <c r="AQ233" s="41">
        <v>0</v>
      </c>
      <c r="AR233" s="40">
        <v>1440.97</v>
      </c>
      <c r="AS233" s="41">
        <v>3.75</v>
      </c>
      <c r="AT233" s="40">
        <v>1538.65</v>
      </c>
      <c r="AU233" s="41">
        <v>3.86</v>
      </c>
      <c r="AV233" s="29"/>
      <c r="AW233" s="42">
        <v>3.5</v>
      </c>
      <c r="AX233" s="42">
        <v>3.5</v>
      </c>
      <c r="AY233" s="22">
        <v>22.38</v>
      </c>
      <c r="AZ233" s="42">
        <v>0</v>
      </c>
      <c r="BA233" s="22">
        <v>0</v>
      </c>
      <c r="BB233" s="29"/>
      <c r="BC233" s="43">
        <v>86.85</v>
      </c>
      <c r="BD233" s="39">
        <v>3.58</v>
      </c>
      <c r="BE233" s="43">
        <v>78.5</v>
      </c>
      <c r="BF233" s="39">
        <v>3.56</v>
      </c>
      <c r="BG233" s="43">
        <v>52.1</v>
      </c>
      <c r="BH233" s="39">
        <v>1.96</v>
      </c>
      <c r="BI233" s="43">
        <v>14.6</v>
      </c>
      <c r="BJ233" s="39">
        <v>6.18</v>
      </c>
      <c r="BK233" s="29"/>
    </row>
    <row r="234" spans="1:63" x14ac:dyDescent="0.35">
      <c r="A234">
        <v>8</v>
      </c>
      <c r="B234" t="s">
        <v>496</v>
      </c>
      <c r="C234" t="s">
        <v>497</v>
      </c>
      <c r="D234" s="21">
        <v>8.5300000000000001E-2</v>
      </c>
      <c r="E234" s="22">
        <v>3.78</v>
      </c>
      <c r="F234" s="21">
        <v>0.32090000000000002</v>
      </c>
      <c r="G234" s="22">
        <v>3.27</v>
      </c>
      <c r="H234" s="21">
        <v>0.25769999999999998</v>
      </c>
      <c r="I234" s="22">
        <v>2.97</v>
      </c>
      <c r="J234" s="23">
        <v>0.5786</v>
      </c>
      <c r="K234" s="22">
        <v>3.14</v>
      </c>
      <c r="L234" s="23">
        <v>411.39</v>
      </c>
      <c r="M234" s="29"/>
      <c r="N234" s="38">
        <v>363.69</v>
      </c>
      <c r="O234" s="39">
        <v>3.15</v>
      </c>
      <c r="P234" s="38">
        <v>390.16</v>
      </c>
      <c r="Q234" s="39">
        <v>3.1</v>
      </c>
      <c r="R234" s="29"/>
      <c r="S234" s="23">
        <v>237.9</v>
      </c>
      <c r="T234" s="22">
        <v>7</v>
      </c>
      <c r="U234" s="23">
        <v>237.9</v>
      </c>
      <c r="V234" s="22">
        <v>7</v>
      </c>
      <c r="W234" s="23">
        <v>237.9</v>
      </c>
      <c r="X234" s="22">
        <v>7</v>
      </c>
      <c r="Y234" s="23">
        <v>237.9</v>
      </c>
      <c r="Z234" s="22">
        <v>7</v>
      </c>
      <c r="AA234" s="23">
        <v>237.9</v>
      </c>
      <c r="AB234" s="22">
        <v>7</v>
      </c>
      <c r="AC234" s="23">
        <v>237.9</v>
      </c>
      <c r="AD234" s="22">
        <v>7</v>
      </c>
      <c r="AE234" s="23">
        <v>237.9</v>
      </c>
      <c r="AF234" s="22">
        <v>7</v>
      </c>
      <c r="AG234" s="23">
        <v>237.9</v>
      </c>
      <c r="AH234" s="22">
        <v>7</v>
      </c>
      <c r="AI234" s="23">
        <v>237.9</v>
      </c>
      <c r="AJ234" s="22">
        <v>7</v>
      </c>
      <c r="AK234" s="23">
        <v>237.9</v>
      </c>
      <c r="AL234" s="22">
        <v>7</v>
      </c>
      <c r="AM234" s="23">
        <v>237.9</v>
      </c>
      <c r="AN234" s="22">
        <v>7</v>
      </c>
      <c r="AO234" s="29"/>
      <c r="AP234" s="40">
        <v>0</v>
      </c>
      <c r="AQ234" s="41">
        <v>0</v>
      </c>
      <c r="AR234" s="40">
        <v>1012.9799999999999</v>
      </c>
      <c r="AS234" s="41">
        <v>4.29</v>
      </c>
      <c r="AT234" s="40">
        <v>1039.45</v>
      </c>
      <c r="AU234" s="41">
        <v>4.24</v>
      </c>
      <c r="AV234" s="29"/>
      <c r="AW234" s="42">
        <v>1.03</v>
      </c>
      <c r="AX234" s="42">
        <v>1.03</v>
      </c>
      <c r="AY234" s="22">
        <v>3</v>
      </c>
      <c r="AZ234" s="42">
        <v>0</v>
      </c>
      <c r="BA234" s="22">
        <v>0</v>
      </c>
      <c r="BB234" s="29"/>
      <c r="BC234" s="43">
        <v>86.85</v>
      </c>
      <c r="BD234" s="39">
        <v>3.55</v>
      </c>
      <c r="BE234" s="43">
        <v>78.5</v>
      </c>
      <c r="BF234" s="39">
        <v>3.56</v>
      </c>
      <c r="BG234" s="43">
        <v>52.1</v>
      </c>
      <c r="BH234" s="39">
        <v>1.94</v>
      </c>
      <c r="BI234" s="43">
        <v>14.9</v>
      </c>
      <c r="BJ234" s="39">
        <v>3.11</v>
      </c>
      <c r="BK234" s="29"/>
    </row>
    <row r="235" spans="1:63" x14ac:dyDescent="0.35">
      <c r="A235">
        <v>8</v>
      </c>
      <c r="B235" t="s">
        <v>498</v>
      </c>
      <c r="C235" t="s">
        <v>499</v>
      </c>
      <c r="D235" s="21">
        <v>0.1089</v>
      </c>
      <c r="E235" s="22">
        <v>13.79</v>
      </c>
      <c r="F235" s="21">
        <v>0.3886</v>
      </c>
      <c r="G235" s="22">
        <v>14.24</v>
      </c>
      <c r="H235" s="21">
        <v>0.3543</v>
      </c>
      <c r="I235" s="22">
        <v>14.24</v>
      </c>
      <c r="J235" s="23">
        <v>0.7429</v>
      </c>
      <c r="K235" s="22">
        <v>14.24</v>
      </c>
      <c r="L235" s="23">
        <v>1025.6500000000001</v>
      </c>
      <c r="M235" s="29"/>
      <c r="N235" s="38">
        <v>417.96</v>
      </c>
      <c r="O235" s="39">
        <v>16.329999999999998</v>
      </c>
      <c r="P235" s="38">
        <v>601.79999999999995</v>
      </c>
      <c r="Q235" s="39">
        <v>16.329999999999998</v>
      </c>
      <c r="R235" s="29"/>
      <c r="S235" s="23">
        <v>145.19999999999999</v>
      </c>
      <c r="T235" s="22">
        <v>1.34</v>
      </c>
      <c r="U235" s="23">
        <v>215.04</v>
      </c>
      <c r="V235" s="22">
        <v>-2.2400000000000002</v>
      </c>
      <c r="W235" s="23">
        <v>215.04</v>
      </c>
      <c r="X235" s="22">
        <v>0.11</v>
      </c>
      <c r="Y235" s="23">
        <v>215.04</v>
      </c>
      <c r="Z235" s="22">
        <v>-40.07</v>
      </c>
      <c r="AA235" s="23">
        <v>307.54000000000002</v>
      </c>
      <c r="AB235" s="22">
        <v>-42.92</v>
      </c>
      <c r="AC235" s="23">
        <v>492.54</v>
      </c>
      <c r="AD235" s="22">
        <v>-31.48</v>
      </c>
      <c r="AE235" s="23">
        <v>677.54</v>
      </c>
      <c r="AF235" s="22">
        <v>-24.62</v>
      </c>
      <c r="AG235" s="23">
        <v>2716.36</v>
      </c>
      <c r="AH235" s="22">
        <v>2.52</v>
      </c>
      <c r="AI235" s="23">
        <v>3036.36</v>
      </c>
      <c r="AJ235" s="22">
        <v>2.52</v>
      </c>
      <c r="AK235" s="23">
        <v>5836.36</v>
      </c>
      <c r="AL235" s="22">
        <v>2.54</v>
      </c>
      <c r="AM235" s="23">
        <v>25036.36</v>
      </c>
      <c r="AN235" s="22">
        <v>2.56</v>
      </c>
      <c r="AO235" s="29"/>
      <c r="AP235" s="40">
        <v>0</v>
      </c>
      <c r="AQ235" s="41">
        <v>0</v>
      </c>
      <c r="AR235" s="40">
        <v>1588.8100000000002</v>
      </c>
      <c r="AS235" s="41">
        <v>13.17</v>
      </c>
      <c r="AT235" s="40">
        <v>1842.49</v>
      </c>
      <c r="AU235" s="41">
        <v>12.44</v>
      </c>
      <c r="AV235" s="29"/>
      <c r="AW235" s="42">
        <v>1.78</v>
      </c>
      <c r="AX235" s="42">
        <v>4.49</v>
      </c>
      <c r="AY235" s="22">
        <v>4.91</v>
      </c>
      <c r="AZ235" s="42">
        <v>99.72</v>
      </c>
      <c r="BA235" s="22">
        <v>4.92</v>
      </c>
      <c r="BB235" s="29"/>
      <c r="BC235" s="43">
        <v>86.85</v>
      </c>
      <c r="BD235" s="39">
        <v>3.58</v>
      </c>
      <c r="BE235" s="43">
        <v>78.5</v>
      </c>
      <c r="BF235" s="39">
        <v>3.56</v>
      </c>
      <c r="BG235" s="43">
        <v>52.1</v>
      </c>
      <c r="BH235" s="39">
        <v>1.96</v>
      </c>
      <c r="BI235" s="43">
        <v>17.100000000000001</v>
      </c>
      <c r="BJ235" s="39">
        <v>3.01</v>
      </c>
      <c r="BK235" s="29"/>
    </row>
    <row r="236" spans="1:63" x14ac:dyDescent="0.35">
      <c r="A236">
        <v>8</v>
      </c>
      <c r="B236" t="s">
        <v>500</v>
      </c>
      <c r="C236" t="s">
        <v>501</v>
      </c>
      <c r="D236" s="21">
        <v>7.4099999999999999E-2</v>
      </c>
      <c r="E236" s="22">
        <v>3.69</v>
      </c>
      <c r="F236" s="21">
        <v>0.26179999999999998</v>
      </c>
      <c r="G236" s="22">
        <v>8.33</v>
      </c>
      <c r="H236" s="21">
        <v>0.19719999999999999</v>
      </c>
      <c r="I236" s="22">
        <v>8.33</v>
      </c>
      <c r="J236" s="23">
        <v>0.45899999999999996</v>
      </c>
      <c r="K236" s="22">
        <v>8.33</v>
      </c>
      <c r="L236" s="23">
        <v>391.93</v>
      </c>
      <c r="M236" s="29"/>
      <c r="N236" s="38">
        <v>294.48</v>
      </c>
      <c r="O236" s="39">
        <v>2.38</v>
      </c>
      <c r="P236" s="38">
        <v>371.4</v>
      </c>
      <c r="Q236" s="39">
        <v>2.38</v>
      </c>
      <c r="R236" s="29"/>
      <c r="S236" s="23">
        <v>270.13</v>
      </c>
      <c r="T236" s="22">
        <v>1.5</v>
      </c>
      <c r="U236" s="23">
        <v>317.89</v>
      </c>
      <c r="V236" s="22">
        <v>1.62</v>
      </c>
      <c r="W236" s="23" t="s">
        <v>773</v>
      </c>
      <c r="X236" s="22" t="s">
        <v>773</v>
      </c>
      <c r="Y236" s="23" t="s">
        <v>773</v>
      </c>
      <c r="Z236" s="22" t="s">
        <v>773</v>
      </c>
      <c r="AA236" s="23" t="s">
        <v>773</v>
      </c>
      <c r="AB236" s="22" t="s">
        <v>773</v>
      </c>
      <c r="AC236" s="23" t="s">
        <v>773</v>
      </c>
      <c r="AD236" s="22" t="s">
        <v>773</v>
      </c>
      <c r="AE236" s="23" t="s">
        <v>773</v>
      </c>
      <c r="AF236" s="22" t="s">
        <v>773</v>
      </c>
      <c r="AG236" s="23" t="s">
        <v>773</v>
      </c>
      <c r="AH236" s="22" t="s">
        <v>773</v>
      </c>
      <c r="AI236" s="23" t="s">
        <v>773</v>
      </c>
      <c r="AJ236" s="22" t="s">
        <v>773</v>
      </c>
      <c r="AK236" s="23" t="s">
        <v>773</v>
      </c>
      <c r="AL236" s="22" t="s">
        <v>773</v>
      </c>
      <c r="AM236" s="23" t="s">
        <v>773</v>
      </c>
      <c r="AN236" s="22" t="s">
        <v>773</v>
      </c>
      <c r="AO236" s="29"/>
      <c r="AP236" s="40">
        <v>0</v>
      </c>
      <c r="AQ236" s="41">
        <v>0</v>
      </c>
      <c r="AR236" s="40">
        <v>956.54000000000008</v>
      </c>
      <c r="AS236" s="41">
        <v>2.66</v>
      </c>
      <c r="AT236" s="40">
        <v>1081.2199999999998</v>
      </c>
      <c r="AU236" s="41">
        <v>2.62</v>
      </c>
      <c r="AV236" s="29"/>
      <c r="AW236" s="42">
        <v>2.89</v>
      </c>
      <c r="AX236" s="42">
        <v>7.37</v>
      </c>
      <c r="AY236" s="22">
        <v>7.63</v>
      </c>
      <c r="AZ236" s="42">
        <v>0</v>
      </c>
      <c r="BA236" s="22">
        <v>0</v>
      </c>
      <c r="BB236" s="29"/>
      <c r="BC236" s="43">
        <v>86.85</v>
      </c>
      <c r="BD236" s="39">
        <v>3.58</v>
      </c>
      <c r="BE236" s="43">
        <v>78.5</v>
      </c>
      <c r="BF236" s="39">
        <v>3.56</v>
      </c>
      <c r="BG236" s="43">
        <v>52.1</v>
      </c>
      <c r="BH236" s="39">
        <v>1.96</v>
      </c>
      <c r="BI236" s="43">
        <v>12.05</v>
      </c>
      <c r="BJ236" s="39">
        <v>2.5499999999999998</v>
      </c>
      <c r="BK236" s="29"/>
    </row>
    <row r="237" spans="1:63" x14ac:dyDescent="0.35">
      <c r="A237">
        <v>8</v>
      </c>
      <c r="B237" t="s">
        <v>502</v>
      </c>
      <c r="C237" t="s">
        <v>503</v>
      </c>
      <c r="D237" s="21">
        <v>0.1215</v>
      </c>
      <c r="E237" s="22">
        <v>6.71</v>
      </c>
      <c r="F237" s="21">
        <v>0.45379999999999998</v>
      </c>
      <c r="G237" s="22">
        <v>10.01</v>
      </c>
      <c r="H237" s="21">
        <v>0.32869999999999999</v>
      </c>
      <c r="I237" s="22">
        <v>9.99</v>
      </c>
      <c r="J237" s="23">
        <v>0.78249999999999997</v>
      </c>
      <c r="K237" s="22">
        <v>10</v>
      </c>
      <c r="L237" s="23">
        <v>542.91999999999996</v>
      </c>
      <c r="M237" s="29"/>
      <c r="N237" s="38">
        <v>307.88</v>
      </c>
      <c r="O237" s="39">
        <v>0.13</v>
      </c>
      <c r="P237" s="38">
        <v>362.54</v>
      </c>
      <c r="Q237" s="39">
        <v>0.24</v>
      </c>
      <c r="R237" s="29"/>
      <c r="S237" s="23">
        <v>144.57</v>
      </c>
      <c r="T237" s="22">
        <v>0.84</v>
      </c>
      <c r="U237" s="23">
        <v>144.57</v>
      </c>
      <c r="V237" s="22">
        <v>0.84</v>
      </c>
      <c r="W237" s="23" t="s">
        <v>773</v>
      </c>
      <c r="X237" s="22" t="s">
        <v>773</v>
      </c>
      <c r="Y237" s="23" t="s">
        <v>773</v>
      </c>
      <c r="Z237" s="22" t="s">
        <v>773</v>
      </c>
      <c r="AA237" s="23" t="s">
        <v>773</v>
      </c>
      <c r="AB237" s="22" t="s">
        <v>773</v>
      </c>
      <c r="AC237" s="23" t="s">
        <v>773</v>
      </c>
      <c r="AD237" s="22" t="s">
        <v>773</v>
      </c>
      <c r="AE237" s="23" t="s">
        <v>773</v>
      </c>
      <c r="AF237" s="22" t="s">
        <v>773</v>
      </c>
      <c r="AG237" s="23" t="s">
        <v>773</v>
      </c>
      <c r="AH237" s="22" t="s">
        <v>773</v>
      </c>
      <c r="AI237" s="23" t="s">
        <v>773</v>
      </c>
      <c r="AJ237" s="22" t="s">
        <v>773</v>
      </c>
      <c r="AK237" s="23" t="s">
        <v>773</v>
      </c>
      <c r="AL237" s="22" t="s">
        <v>773</v>
      </c>
      <c r="AM237" s="23" t="s">
        <v>773</v>
      </c>
      <c r="AN237" s="22" t="s">
        <v>773</v>
      </c>
      <c r="AO237" s="29"/>
      <c r="AP237" s="40">
        <v>0</v>
      </c>
      <c r="AQ237" s="41">
        <v>0</v>
      </c>
      <c r="AR237" s="40">
        <v>995.36999999999989</v>
      </c>
      <c r="AS237" s="41">
        <v>3.72</v>
      </c>
      <c r="AT237" s="40">
        <v>1050.03</v>
      </c>
      <c r="AU237" s="41">
        <v>3.57</v>
      </c>
      <c r="AV237" s="29"/>
      <c r="AW237" s="42">
        <v>4.05</v>
      </c>
      <c r="AX237" s="42">
        <v>10.32</v>
      </c>
      <c r="AY237" s="22">
        <v>7.63</v>
      </c>
      <c r="AZ237" s="42">
        <v>0</v>
      </c>
      <c r="BA237" s="22">
        <v>0</v>
      </c>
      <c r="BB237" s="29"/>
      <c r="BC237" s="43">
        <v>86.85</v>
      </c>
      <c r="BD237" s="39">
        <v>3.55</v>
      </c>
      <c r="BE237" s="43">
        <v>78.5</v>
      </c>
      <c r="BF237" s="39">
        <v>3.56</v>
      </c>
      <c r="BG237" s="43">
        <v>52.1</v>
      </c>
      <c r="BH237" s="39">
        <v>1.94</v>
      </c>
      <c r="BI237" s="43">
        <v>20.71</v>
      </c>
      <c r="BJ237" s="39">
        <v>0.88</v>
      </c>
      <c r="BK237" s="29"/>
    </row>
    <row r="238" spans="1:63" x14ac:dyDescent="0.35">
      <c r="A238">
        <v>8</v>
      </c>
      <c r="B238" t="s">
        <v>504</v>
      </c>
      <c r="C238" t="s">
        <v>505</v>
      </c>
      <c r="D238" s="21">
        <v>0.11940000000000001</v>
      </c>
      <c r="E238" s="22">
        <v>4.16</v>
      </c>
      <c r="F238" s="21">
        <v>0.4955</v>
      </c>
      <c r="G238" s="22">
        <v>5.7</v>
      </c>
      <c r="H238" s="21">
        <v>0.24879999999999999</v>
      </c>
      <c r="I238" s="22">
        <v>5.69</v>
      </c>
      <c r="J238" s="23">
        <v>0.74429999999999996</v>
      </c>
      <c r="K238" s="22">
        <v>5.7</v>
      </c>
      <c r="L238" s="23">
        <v>659.88</v>
      </c>
      <c r="M238" s="29"/>
      <c r="N238" s="38">
        <v>248.82</v>
      </c>
      <c r="O238" s="39">
        <v>7.75</v>
      </c>
      <c r="P238" s="38">
        <v>267.75</v>
      </c>
      <c r="Q238" s="39">
        <v>7.59</v>
      </c>
      <c r="R238" s="29"/>
      <c r="S238" s="23">
        <v>286</v>
      </c>
      <c r="T238" s="22">
        <v>0</v>
      </c>
      <c r="U238" s="23">
        <v>286</v>
      </c>
      <c r="V238" s="22">
        <v>0</v>
      </c>
      <c r="W238" s="23">
        <v>286</v>
      </c>
      <c r="X238" s="22">
        <v>0</v>
      </c>
      <c r="Y238" s="23">
        <v>286</v>
      </c>
      <c r="Z238" s="22">
        <v>0</v>
      </c>
      <c r="AA238" s="23">
        <v>286</v>
      </c>
      <c r="AB238" s="22">
        <v>0</v>
      </c>
      <c r="AC238" s="23">
        <v>286</v>
      </c>
      <c r="AD238" s="22">
        <v>0</v>
      </c>
      <c r="AE238" s="23">
        <v>286</v>
      </c>
      <c r="AF238" s="22">
        <v>0</v>
      </c>
      <c r="AG238" s="23">
        <v>286</v>
      </c>
      <c r="AH238" s="22">
        <v>0</v>
      </c>
      <c r="AI238" s="23">
        <v>286</v>
      </c>
      <c r="AJ238" s="22">
        <v>0</v>
      </c>
      <c r="AK238" s="23">
        <v>286</v>
      </c>
      <c r="AL238" s="22">
        <v>0</v>
      </c>
      <c r="AM238" s="23">
        <v>286</v>
      </c>
      <c r="AN238" s="22">
        <v>0</v>
      </c>
      <c r="AO238" s="29"/>
      <c r="AP238" s="40">
        <v>0</v>
      </c>
      <c r="AQ238" s="41">
        <v>0</v>
      </c>
      <c r="AR238" s="40">
        <v>1194.7</v>
      </c>
      <c r="AS238" s="41">
        <v>3.85</v>
      </c>
      <c r="AT238" s="40">
        <v>1213.6300000000001</v>
      </c>
      <c r="AU238" s="41">
        <v>3.87</v>
      </c>
      <c r="AV238" s="29"/>
      <c r="AW238" s="42">
        <v>0.75</v>
      </c>
      <c r="AX238" s="42">
        <v>3</v>
      </c>
      <c r="AY238" s="22">
        <v>0</v>
      </c>
      <c r="AZ238" s="42">
        <v>0</v>
      </c>
      <c r="BA238" s="22">
        <v>0</v>
      </c>
      <c r="BB238" s="29"/>
      <c r="BC238" s="43">
        <v>86.85</v>
      </c>
      <c r="BD238" s="39">
        <v>3.58</v>
      </c>
      <c r="BE238" s="43">
        <v>78.5</v>
      </c>
      <c r="BF238" s="39">
        <v>3.56</v>
      </c>
      <c r="BG238" s="43">
        <v>52.1</v>
      </c>
      <c r="BH238" s="39">
        <v>1.96</v>
      </c>
      <c r="BI238" s="43">
        <v>10.7</v>
      </c>
      <c r="BJ238" s="39">
        <v>2.88</v>
      </c>
      <c r="BK238" s="29"/>
    </row>
    <row r="239" spans="1:63" x14ac:dyDescent="0.35">
      <c r="A239">
        <v>8</v>
      </c>
      <c r="B239" t="s">
        <v>506</v>
      </c>
      <c r="C239" t="s">
        <v>507</v>
      </c>
      <c r="D239" s="21">
        <v>0.10100000000000001</v>
      </c>
      <c r="E239" s="22">
        <v>4.8499999999999996</v>
      </c>
      <c r="F239" s="21">
        <v>0.23019999999999999</v>
      </c>
      <c r="G239" s="22">
        <v>-0.61</v>
      </c>
      <c r="H239" s="21">
        <v>0.15540000000000001</v>
      </c>
      <c r="I239" s="22">
        <v>-9.0399999999999991</v>
      </c>
      <c r="J239" s="23">
        <v>0.3856</v>
      </c>
      <c r="K239" s="22">
        <v>-4.1900000000000004</v>
      </c>
      <c r="L239" s="23">
        <v>537.39</v>
      </c>
      <c r="M239" s="29"/>
      <c r="N239" s="38">
        <v>327.07</v>
      </c>
      <c r="O239" s="39">
        <v>6.72</v>
      </c>
      <c r="P239" s="38">
        <v>352.36</v>
      </c>
      <c r="Q239" s="39">
        <v>7.05</v>
      </c>
      <c r="R239" s="29"/>
      <c r="S239" s="23">
        <v>217.03</v>
      </c>
      <c r="T239" s="22">
        <v>10.3</v>
      </c>
      <c r="U239" s="23">
        <v>217.03</v>
      </c>
      <c r="V239" s="22">
        <v>10.3</v>
      </c>
      <c r="W239" s="23">
        <v>217.03</v>
      </c>
      <c r="X239" s="22">
        <v>10.3</v>
      </c>
      <c r="Y239" s="23">
        <v>217.03</v>
      </c>
      <c r="Z239" s="22">
        <v>10.3</v>
      </c>
      <c r="AA239" s="23">
        <v>217.03</v>
      </c>
      <c r="AB239" s="22">
        <v>10.3</v>
      </c>
      <c r="AC239" s="23">
        <v>217.03</v>
      </c>
      <c r="AD239" s="22">
        <v>10.3</v>
      </c>
      <c r="AE239" s="23">
        <v>217.03</v>
      </c>
      <c r="AF239" s="22">
        <v>10.3</v>
      </c>
      <c r="AG239" s="23">
        <v>217.03</v>
      </c>
      <c r="AH239" s="22">
        <v>10.3</v>
      </c>
      <c r="AI239" s="23">
        <v>217.03</v>
      </c>
      <c r="AJ239" s="22">
        <v>10.3</v>
      </c>
      <c r="AK239" s="23">
        <v>217.03</v>
      </c>
      <c r="AL239" s="22">
        <v>10.3</v>
      </c>
      <c r="AM239" s="23">
        <v>217.03</v>
      </c>
      <c r="AN239" s="22">
        <v>10.3</v>
      </c>
      <c r="AO239" s="29"/>
      <c r="AP239" s="40">
        <v>0</v>
      </c>
      <c r="AQ239" s="41">
        <v>0</v>
      </c>
      <c r="AR239" s="40">
        <v>1081.49</v>
      </c>
      <c r="AS239" s="41">
        <v>6.47</v>
      </c>
      <c r="AT239" s="40">
        <v>1106.78</v>
      </c>
      <c r="AU239" s="41">
        <v>6.58</v>
      </c>
      <c r="AV239" s="29"/>
      <c r="AW239" s="42">
        <v>3.47</v>
      </c>
      <c r="AX239" s="42">
        <v>3.47</v>
      </c>
      <c r="AY239" s="22">
        <v>3.58</v>
      </c>
      <c r="AZ239" s="42">
        <v>0</v>
      </c>
      <c r="BA239" s="22">
        <v>0</v>
      </c>
      <c r="BB239" s="29"/>
      <c r="BC239" s="43">
        <v>86.85</v>
      </c>
      <c r="BD239" s="39">
        <v>3.58</v>
      </c>
      <c r="BE239" s="43">
        <v>78.5</v>
      </c>
      <c r="BF239" s="39">
        <v>3.56</v>
      </c>
      <c r="BG239" s="43">
        <v>52.1</v>
      </c>
      <c r="BH239" s="39">
        <v>1.96</v>
      </c>
      <c r="BI239" s="43">
        <v>14.3</v>
      </c>
      <c r="BJ239" s="39">
        <v>3.62</v>
      </c>
      <c r="BK239" s="29"/>
    </row>
    <row r="240" spans="1:63" x14ac:dyDescent="0.35">
      <c r="A240">
        <v>8</v>
      </c>
      <c r="B240" t="s">
        <v>508</v>
      </c>
      <c r="C240" t="s">
        <v>509</v>
      </c>
      <c r="D240" s="21">
        <v>8.5699999999999998E-2</v>
      </c>
      <c r="E240" s="22">
        <v>6.78</v>
      </c>
      <c r="F240" s="21">
        <v>0.34639999999999999</v>
      </c>
      <c r="G240" s="22">
        <v>12.65</v>
      </c>
      <c r="H240" s="21">
        <v>0.26590000000000003</v>
      </c>
      <c r="I240" s="22">
        <v>5.84</v>
      </c>
      <c r="J240" s="23">
        <v>0.61230000000000007</v>
      </c>
      <c r="K240" s="22">
        <v>9.59</v>
      </c>
      <c r="L240" s="23">
        <v>356.01</v>
      </c>
      <c r="M240" s="29"/>
      <c r="N240" s="38">
        <v>364.15</v>
      </c>
      <c r="O240" s="39">
        <v>3.3</v>
      </c>
      <c r="P240" s="38">
        <v>407.79</v>
      </c>
      <c r="Q240" s="39">
        <v>2.94</v>
      </c>
      <c r="R240" s="29"/>
      <c r="S240" s="23">
        <v>334.2</v>
      </c>
      <c r="T240" s="22">
        <v>3.8</v>
      </c>
      <c r="U240" s="23">
        <v>334.2</v>
      </c>
      <c r="V240" s="22">
        <v>3.8</v>
      </c>
      <c r="W240" s="23">
        <v>334.2</v>
      </c>
      <c r="X240" s="22">
        <v>3.8</v>
      </c>
      <c r="Y240" s="23">
        <v>334.2</v>
      </c>
      <c r="Z240" s="22">
        <v>3.8</v>
      </c>
      <c r="AA240" s="23">
        <v>668.4</v>
      </c>
      <c r="AB240" s="22">
        <v>3.8</v>
      </c>
      <c r="AC240" s="23">
        <v>668.4</v>
      </c>
      <c r="AD240" s="22">
        <v>3.8</v>
      </c>
      <c r="AE240" s="23">
        <v>668.4</v>
      </c>
      <c r="AF240" s="22">
        <v>3.8</v>
      </c>
      <c r="AG240" s="23">
        <v>3007.8</v>
      </c>
      <c r="AH240" s="22">
        <v>3.8</v>
      </c>
      <c r="AI240" s="23">
        <v>3342</v>
      </c>
      <c r="AJ240" s="22">
        <v>3.8</v>
      </c>
      <c r="AK240" s="23">
        <v>8020.8</v>
      </c>
      <c r="AL240" s="22">
        <v>3.8</v>
      </c>
      <c r="AM240" s="23">
        <v>20052</v>
      </c>
      <c r="AN240" s="22">
        <v>8.35</v>
      </c>
      <c r="AO240" s="29"/>
      <c r="AP240" s="40">
        <v>0</v>
      </c>
      <c r="AQ240" s="41">
        <v>0</v>
      </c>
      <c r="AR240" s="40">
        <v>1054.3599999999999</v>
      </c>
      <c r="AS240" s="41">
        <v>4.6100000000000003</v>
      </c>
      <c r="AT240" s="40">
        <v>1098</v>
      </c>
      <c r="AU240" s="41">
        <v>4.42</v>
      </c>
      <c r="AV240" s="29"/>
      <c r="AW240" s="42">
        <v>0</v>
      </c>
      <c r="AX240" s="42">
        <v>0</v>
      </c>
      <c r="AY240" s="22">
        <v>0</v>
      </c>
      <c r="AZ240" s="42">
        <v>0</v>
      </c>
      <c r="BA240" s="22">
        <v>0</v>
      </c>
      <c r="BB240" s="29"/>
      <c r="BC240" s="43">
        <v>86.85</v>
      </c>
      <c r="BD240" s="39">
        <v>3.58</v>
      </c>
      <c r="BE240" s="43">
        <v>78.5</v>
      </c>
      <c r="BF240" s="39">
        <v>3.56</v>
      </c>
      <c r="BG240" s="43">
        <v>52.1</v>
      </c>
      <c r="BH240" s="39">
        <v>1.96</v>
      </c>
      <c r="BI240" s="43">
        <v>15.8</v>
      </c>
      <c r="BJ240" s="39">
        <v>3.61</v>
      </c>
      <c r="BK240" s="29"/>
    </row>
    <row r="241" spans="1:63" x14ac:dyDescent="0.35">
      <c r="A241">
        <v>9</v>
      </c>
      <c r="B241" t="s">
        <v>510</v>
      </c>
      <c r="C241" t="s">
        <v>511</v>
      </c>
      <c r="D241" s="21">
        <v>9.9000000000000005E-2</v>
      </c>
      <c r="E241" s="22">
        <v>0.31</v>
      </c>
      <c r="F241" s="21">
        <v>0.30620000000000003</v>
      </c>
      <c r="G241" s="22">
        <v>9.64</v>
      </c>
      <c r="H241" s="21">
        <v>0.27150000000000002</v>
      </c>
      <c r="I241" s="22">
        <v>10.38</v>
      </c>
      <c r="J241" s="23">
        <v>0.5777000000000001</v>
      </c>
      <c r="K241" s="22">
        <v>9.98</v>
      </c>
      <c r="L241" s="23">
        <v>370.03</v>
      </c>
      <c r="M241" s="29"/>
      <c r="N241" s="38">
        <v>260.76</v>
      </c>
      <c r="O241" s="39">
        <v>0</v>
      </c>
      <c r="P241" s="38">
        <v>389.88</v>
      </c>
      <c r="Q241" s="39">
        <v>0</v>
      </c>
      <c r="R241" s="29"/>
      <c r="S241" s="23">
        <v>198.25</v>
      </c>
      <c r="T241" s="22">
        <v>3.2</v>
      </c>
      <c r="U241" s="23">
        <v>217.97</v>
      </c>
      <c r="V241" s="22">
        <v>3.21</v>
      </c>
      <c r="W241" s="23" t="s">
        <v>773</v>
      </c>
      <c r="X241" s="22" t="s">
        <v>773</v>
      </c>
      <c r="Y241" s="23" t="s">
        <v>773</v>
      </c>
      <c r="Z241" s="22" t="s">
        <v>773</v>
      </c>
      <c r="AA241" s="23" t="s">
        <v>773</v>
      </c>
      <c r="AB241" s="22" t="s">
        <v>773</v>
      </c>
      <c r="AC241" s="23" t="s">
        <v>773</v>
      </c>
      <c r="AD241" s="22" t="s">
        <v>773</v>
      </c>
      <c r="AE241" s="23" t="s">
        <v>773</v>
      </c>
      <c r="AF241" s="22" t="s">
        <v>773</v>
      </c>
      <c r="AG241" s="23" t="s">
        <v>773</v>
      </c>
      <c r="AH241" s="22" t="s">
        <v>773</v>
      </c>
      <c r="AI241" s="23" t="s">
        <v>773</v>
      </c>
      <c r="AJ241" s="22" t="s">
        <v>773</v>
      </c>
      <c r="AK241" s="23" t="s">
        <v>773</v>
      </c>
      <c r="AL241" s="22" t="s">
        <v>773</v>
      </c>
      <c r="AM241" s="23" t="s">
        <v>773</v>
      </c>
      <c r="AN241" s="22" t="s">
        <v>773</v>
      </c>
      <c r="AO241" s="29"/>
      <c r="AP241" s="40">
        <v>50</v>
      </c>
      <c r="AQ241" s="41">
        <v>50</v>
      </c>
      <c r="AR241" s="40">
        <v>779.04</v>
      </c>
      <c r="AS241" s="41">
        <v>-5.2</v>
      </c>
      <c r="AT241" s="40">
        <v>927.88</v>
      </c>
      <c r="AU241" s="41">
        <v>-4.34</v>
      </c>
      <c r="AV241" s="29"/>
      <c r="AW241" s="42">
        <v>1.35</v>
      </c>
      <c r="AX241" s="42">
        <v>1.35</v>
      </c>
      <c r="AY241" s="22" t="s">
        <v>774</v>
      </c>
      <c r="AZ241" s="42">
        <v>0</v>
      </c>
      <c r="BA241" s="22">
        <v>0</v>
      </c>
      <c r="BB241" s="29"/>
      <c r="BC241" s="43">
        <v>86.85</v>
      </c>
      <c r="BD241" s="39">
        <v>3.58</v>
      </c>
      <c r="BE241" s="43">
        <v>78.5</v>
      </c>
      <c r="BF241" s="39">
        <v>3.56</v>
      </c>
      <c r="BG241" s="43">
        <v>52.1</v>
      </c>
      <c r="BH241" s="39">
        <v>1.96</v>
      </c>
      <c r="BI241" s="43">
        <v>8.6</v>
      </c>
      <c r="BJ241" s="39">
        <v>1.78</v>
      </c>
      <c r="BK241" s="29"/>
    </row>
    <row r="242" spans="1:63" x14ac:dyDescent="0.35">
      <c r="A242">
        <v>9</v>
      </c>
      <c r="B242" t="s">
        <v>512</v>
      </c>
      <c r="C242" t="s">
        <v>513</v>
      </c>
      <c r="D242" s="21">
        <v>0.1118</v>
      </c>
      <c r="E242" s="22">
        <v>3.09</v>
      </c>
      <c r="F242" s="21">
        <v>0.2863</v>
      </c>
      <c r="G242" s="22">
        <v>-0.49</v>
      </c>
      <c r="H242" s="21">
        <v>0.21210000000000001</v>
      </c>
      <c r="I242" s="22">
        <v>-0.48</v>
      </c>
      <c r="J242" s="23">
        <v>0.49840000000000001</v>
      </c>
      <c r="K242" s="22">
        <v>-0.49</v>
      </c>
      <c r="L242" s="23">
        <v>458.02</v>
      </c>
      <c r="M242" s="29"/>
      <c r="N242" s="38">
        <v>204.08</v>
      </c>
      <c r="O242" s="39">
        <v>4.6100000000000003</v>
      </c>
      <c r="P242" s="38">
        <v>300.17</v>
      </c>
      <c r="Q242" s="39">
        <v>4.16</v>
      </c>
      <c r="R242" s="29"/>
      <c r="S242" s="23">
        <v>312.99</v>
      </c>
      <c r="T242" s="22">
        <v>3.16</v>
      </c>
      <c r="U242" s="23">
        <v>312.99</v>
      </c>
      <c r="V242" s="22">
        <v>3.16</v>
      </c>
      <c r="W242" s="23" t="s">
        <v>773</v>
      </c>
      <c r="X242" s="22" t="s">
        <v>773</v>
      </c>
      <c r="Y242" s="23" t="s">
        <v>773</v>
      </c>
      <c r="Z242" s="22" t="s">
        <v>773</v>
      </c>
      <c r="AA242" s="23" t="s">
        <v>773</v>
      </c>
      <c r="AB242" s="22" t="s">
        <v>773</v>
      </c>
      <c r="AC242" s="23" t="s">
        <v>773</v>
      </c>
      <c r="AD242" s="22" t="s">
        <v>773</v>
      </c>
      <c r="AE242" s="23" t="s">
        <v>773</v>
      </c>
      <c r="AF242" s="22" t="s">
        <v>773</v>
      </c>
      <c r="AG242" s="23" t="s">
        <v>773</v>
      </c>
      <c r="AH242" s="22" t="s">
        <v>773</v>
      </c>
      <c r="AI242" s="23" t="s">
        <v>773</v>
      </c>
      <c r="AJ242" s="22" t="s">
        <v>773</v>
      </c>
      <c r="AK242" s="23" t="s">
        <v>773</v>
      </c>
      <c r="AL242" s="22" t="s">
        <v>773</v>
      </c>
      <c r="AM242" s="23" t="s">
        <v>773</v>
      </c>
      <c r="AN242" s="22" t="s">
        <v>773</v>
      </c>
      <c r="AO242" s="29"/>
      <c r="AP242" s="40">
        <v>0</v>
      </c>
      <c r="AQ242" s="41">
        <v>0</v>
      </c>
      <c r="AR242" s="40">
        <v>975.09</v>
      </c>
      <c r="AS242" s="41">
        <v>3.43</v>
      </c>
      <c r="AT242" s="40">
        <v>1071.18</v>
      </c>
      <c r="AU242" s="41">
        <v>3.41</v>
      </c>
      <c r="AV242" s="29"/>
      <c r="AW242" s="42">
        <v>1.25</v>
      </c>
      <c r="AX242" s="42">
        <v>1.6</v>
      </c>
      <c r="AY242" s="22">
        <v>3.23</v>
      </c>
      <c r="AZ242" s="42">
        <v>0</v>
      </c>
      <c r="BA242" s="22">
        <v>0</v>
      </c>
      <c r="BB242" s="29"/>
      <c r="BC242" s="43">
        <v>86.85</v>
      </c>
      <c r="BD242" s="39">
        <v>3.58</v>
      </c>
      <c r="BE242" s="43">
        <v>78.5</v>
      </c>
      <c r="BF242" s="39">
        <v>3.56</v>
      </c>
      <c r="BG242" s="43">
        <v>52.1</v>
      </c>
      <c r="BH242" s="39">
        <v>1.96</v>
      </c>
      <c r="BI242" s="43">
        <v>16.25</v>
      </c>
      <c r="BJ242" s="39">
        <v>2.2000000000000002</v>
      </c>
      <c r="BK242" s="29"/>
    </row>
    <row r="243" spans="1:63" x14ac:dyDescent="0.35">
      <c r="A243">
        <v>9</v>
      </c>
      <c r="B243" t="s">
        <v>514</v>
      </c>
      <c r="C243" t="s">
        <v>515</v>
      </c>
      <c r="D243" s="21">
        <v>9.7699999999999995E-2</v>
      </c>
      <c r="E243" s="22">
        <v>3.78</v>
      </c>
      <c r="F243" s="21">
        <v>0.2392</v>
      </c>
      <c r="G243" s="22">
        <v>2.96</v>
      </c>
      <c r="H243" s="21">
        <v>0.21379999999999999</v>
      </c>
      <c r="I243" s="22">
        <v>5.79</v>
      </c>
      <c r="J243" s="23">
        <v>0.45299999999999996</v>
      </c>
      <c r="K243" s="22">
        <v>4.28</v>
      </c>
      <c r="L243" s="23">
        <v>338</v>
      </c>
      <c r="M243" s="29"/>
      <c r="N243" s="38">
        <v>264.5</v>
      </c>
      <c r="O243" s="39">
        <v>3</v>
      </c>
      <c r="P243" s="38">
        <v>347.7</v>
      </c>
      <c r="Q243" s="39">
        <v>2.99</v>
      </c>
      <c r="R243" s="29"/>
      <c r="S243" s="23">
        <v>297.8</v>
      </c>
      <c r="T243" s="22">
        <v>5.19</v>
      </c>
      <c r="U243" s="23">
        <v>319.8</v>
      </c>
      <c r="V243" s="22">
        <v>5.09</v>
      </c>
      <c r="W243" s="23" t="s">
        <v>773</v>
      </c>
      <c r="X243" s="22" t="s">
        <v>773</v>
      </c>
      <c r="Y243" s="23" t="s">
        <v>773</v>
      </c>
      <c r="Z243" s="22" t="s">
        <v>773</v>
      </c>
      <c r="AA243" s="23" t="s">
        <v>773</v>
      </c>
      <c r="AB243" s="22" t="s">
        <v>773</v>
      </c>
      <c r="AC243" s="23" t="s">
        <v>773</v>
      </c>
      <c r="AD243" s="22" t="s">
        <v>773</v>
      </c>
      <c r="AE243" s="23" t="s">
        <v>773</v>
      </c>
      <c r="AF243" s="22" t="s">
        <v>773</v>
      </c>
      <c r="AG243" s="23" t="s">
        <v>773</v>
      </c>
      <c r="AH243" s="22" t="s">
        <v>773</v>
      </c>
      <c r="AI243" s="23" t="s">
        <v>773</v>
      </c>
      <c r="AJ243" s="22" t="s">
        <v>773</v>
      </c>
      <c r="AK243" s="23" t="s">
        <v>773</v>
      </c>
      <c r="AL243" s="22" t="s">
        <v>773</v>
      </c>
      <c r="AM243" s="23" t="s">
        <v>773</v>
      </c>
      <c r="AN243" s="22" t="s">
        <v>773</v>
      </c>
      <c r="AO243" s="29"/>
      <c r="AP243" s="40">
        <v>0</v>
      </c>
      <c r="AQ243" s="41">
        <v>0</v>
      </c>
      <c r="AR243" s="40">
        <v>900.3</v>
      </c>
      <c r="AS243" s="41">
        <v>4.01</v>
      </c>
      <c r="AT243" s="40">
        <v>1005.5</v>
      </c>
      <c r="AU243" s="41">
        <v>3.92</v>
      </c>
      <c r="AV243" s="29"/>
      <c r="AW243" s="42">
        <v>1.1000000000000001</v>
      </c>
      <c r="AX243" s="42">
        <v>1.1000000000000001</v>
      </c>
      <c r="AY243" s="22">
        <v>15.79</v>
      </c>
      <c r="AZ243" s="42">
        <v>76.5</v>
      </c>
      <c r="BA243" s="22">
        <v>2.96</v>
      </c>
      <c r="BB243" s="29"/>
      <c r="BC243" s="43">
        <v>86.85</v>
      </c>
      <c r="BD243" s="39">
        <v>3.58</v>
      </c>
      <c r="BE243" s="43">
        <v>78.5</v>
      </c>
      <c r="BF243" s="39">
        <v>3.56</v>
      </c>
      <c r="BG243" s="43">
        <v>52.1</v>
      </c>
      <c r="BH243" s="39">
        <v>1.96</v>
      </c>
      <c r="BI243" s="43">
        <v>9.5</v>
      </c>
      <c r="BJ243" s="39">
        <v>3.26</v>
      </c>
      <c r="BK243" s="29"/>
    </row>
    <row r="244" spans="1:63" x14ac:dyDescent="0.35">
      <c r="A244">
        <v>9</v>
      </c>
      <c r="B244" t="s">
        <v>516</v>
      </c>
      <c r="C244" t="s">
        <v>517</v>
      </c>
      <c r="D244" s="21">
        <v>8.2199999999999995E-2</v>
      </c>
      <c r="E244" s="22">
        <v>4.0999999999999996</v>
      </c>
      <c r="F244" s="21">
        <v>0.27329999999999999</v>
      </c>
      <c r="G244" s="22">
        <v>3.96</v>
      </c>
      <c r="H244" s="21">
        <v>0.22070000000000001</v>
      </c>
      <c r="I244" s="22">
        <v>3.97</v>
      </c>
      <c r="J244" s="23">
        <v>0.49399999999999999</v>
      </c>
      <c r="K244" s="22">
        <v>3.96</v>
      </c>
      <c r="L244" s="23">
        <v>338.49</v>
      </c>
      <c r="M244" s="29"/>
      <c r="N244" s="38">
        <v>217.17</v>
      </c>
      <c r="O244" s="39">
        <v>0</v>
      </c>
      <c r="P244" s="38">
        <v>264.14</v>
      </c>
      <c r="Q244" s="39">
        <v>0</v>
      </c>
      <c r="R244" s="29"/>
      <c r="S244" s="23">
        <v>242.25</v>
      </c>
      <c r="T244" s="22">
        <v>7.31</v>
      </c>
      <c r="U244" s="23">
        <v>323</v>
      </c>
      <c r="V244" s="22">
        <v>7.31</v>
      </c>
      <c r="W244" s="23" t="s">
        <v>773</v>
      </c>
      <c r="X244" s="22" t="s">
        <v>773</v>
      </c>
      <c r="Y244" s="23" t="s">
        <v>773</v>
      </c>
      <c r="Z244" s="22" t="s">
        <v>773</v>
      </c>
      <c r="AA244" s="23" t="s">
        <v>773</v>
      </c>
      <c r="AB244" s="22" t="s">
        <v>773</v>
      </c>
      <c r="AC244" s="23" t="s">
        <v>773</v>
      </c>
      <c r="AD244" s="22" t="s">
        <v>773</v>
      </c>
      <c r="AE244" s="23" t="s">
        <v>773</v>
      </c>
      <c r="AF244" s="22" t="s">
        <v>773</v>
      </c>
      <c r="AG244" s="23" t="s">
        <v>773</v>
      </c>
      <c r="AH244" s="22" t="s">
        <v>773</v>
      </c>
      <c r="AI244" s="23" t="s">
        <v>773</v>
      </c>
      <c r="AJ244" s="22" t="s">
        <v>773</v>
      </c>
      <c r="AK244" s="23" t="s">
        <v>773</v>
      </c>
      <c r="AL244" s="22" t="s">
        <v>773</v>
      </c>
      <c r="AM244" s="23" t="s">
        <v>773</v>
      </c>
      <c r="AN244" s="22" t="s">
        <v>773</v>
      </c>
      <c r="AO244" s="29"/>
      <c r="AP244" s="40">
        <v>0</v>
      </c>
      <c r="AQ244" s="41">
        <v>0</v>
      </c>
      <c r="AR244" s="40">
        <v>797.91</v>
      </c>
      <c r="AS244" s="41">
        <v>3.89</v>
      </c>
      <c r="AT244" s="40">
        <v>925.63</v>
      </c>
      <c r="AU244" s="41">
        <v>3.97</v>
      </c>
      <c r="AV244" s="29"/>
      <c r="AW244" s="42">
        <v>1.7</v>
      </c>
      <c r="AX244" s="42">
        <v>1.7</v>
      </c>
      <c r="AY244" s="22">
        <v>6.25</v>
      </c>
      <c r="AZ244" s="42">
        <v>0</v>
      </c>
      <c r="BA244" s="22">
        <v>0</v>
      </c>
      <c r="BB244" s="29"/>
      <c r="BC244" s="43">
        <v>86.85</v>
      </c>
      <c r="BD244" s="39">
        <v>3.58</v>
      </c>
      <c r="BE244" s="43">
        <v>78.5</v>
      </c>
      <c r="BF244" s="39">
        <v>3.56</v>
      </c>
      <c r="BG244" s="43">
        <v>51.1</v>
      </c>
      <c r="BH244" s="39">
        <v>0</v>
      </c>
      <c r="BI244" s="43">
        <v>8.3000000000000007</v>
      </c>
      <c r="BJ244" s="39">
        <v>3.75</v>
      </c>
      <c r="BK244" s="29"/>
    </row>
    <row r="245" spans="1:63" x14ac:dyDescent="0.35">
      <c r="A245">
        <v>9</v>
      </c>
      <c r="B245" t="s">
        <v>518</v>
      </c>
      <c r="C245" t="s">
        <v>519</v>
      </c>
      <c r="D245" s="21">
        <v>0.1031</v>
      </c>
      <c r="E245" s="22">
        <v>3.3</v>
      </c>
      <c r="F245" s="21">
        <v>0.38</v>
      </c>
      <c r="G245" s="22">
        <v>3.4</v>
      </c>
      <c r="H245" s="21">
        <v>0.30549999999999999</v>
      </c>
      <c r="I245" s="22">
        <v>3.42</v>
      </c>
      <c r="J245" s="23">
        <v>0.6855</v>
      </c>
      <c r="K245" s="22">
        <v>3.41</v>
      </c>
      <c r="L245" s="23">
        <v>383.96</v>
      </c>
      <c r="M245" s="29"/>
      <c r="N245" s="38">
        <v>283.97000000000003</v>
      </c>
      <c r="O245" s="39">
        <v>10.93</v>
      </c>
      <c r="P245" s="38">
        <v>344.43</v>
      </c>
      <c r="Q245" s="39">
        <v>9.7799999999999994</v>
      </c>
      <c r="R245" s="29"/>
      <c r="S245" s="23">
        <v>241.67</v>
      </c>
      <c r="T245" s="22">
        <v>3.45</v>
      </c>
      <c r="U245" s="23">
        <v>241.67</v>
      </c>
      <c r="V245" s="22">
        <v>3.45</v>
      </c>
      <c r="W245" s="23">
        <v>241.67000000000002</v>
      </c>
      <c r="X245" s="22">
        <v>3.45</v>
      </c>
      <c r="Y245" s="23">
        <v>241.67000000000002</v>
      </c>
      <c r="Z245" s="22">
        <v>3.45</v>
      </c>
      <c r="AA245" s="23">
        <v>314.95</v>
      </c>
      <c r="AB245" s="22">
        <v>3.45</v>
      </c>
      <c r="AC245" s="23">
        <v>388.21000000000004</v>
      </c>
      <c r="AD245" s="22">
        <v>3.45</v>
      </c>
      <c r="AE245" s="23">
        <v>744.55</v>
      </c>
      <c r="AF245" s="22">
        <v>3.45</v>
      </c>
      <c r="AG245" s="23">
        <v>2618.91</v>
      </c>
      <c r="AH245" s="22">
        <v>3.45</v>
      </c>
      <c r="AI245" s="23">
        <v>2618.91</v>
      </c>
      <c r="AJ245" s="22">
        <v>3.45</v>
      </c>
      <c r="AK245" s="23">
        <v>5230.32</v>
      </c>
      <c r="AL245" s="22">
        <v>3.45</v>
      </c>
      <c r="AM245" s="23">
        <v>5230.32</v>
      </c>
      <c r="AN245" s="22">
        <v>3.45</v>
      </c>
      <c r="AO245" s="29"/>
      <c r="AP245" s="40">
        <v>0</v>
      </c>
      <c r="AQ245" s="41">
        <v>0</v>
      </c>
      <c r="AR245" s="40">
        <v>909.6</v>
      </c>
      <c r="AS245" s="41">
        <v>5.61</v>
      </c>
      <c r="AT245" s="40">
        <v>970.06</v>
      </c>
      <c r="AU245" s="41">
        <v>5.55</v>
      </c>
      <c r="AV245" s="29"/>
      <c r="AW245" s="42">
        <v>1.95</v>
      </c>
      <c r="AX245" s="42">
        <v>3</v>
      </c>
      <c r="AY245" s="22">
        <v>3.45</v>
      </c>
      <c r="AZ245" s="42">
        <v>0</v>
      </c>
      <c r="BA245" s="22">
        <v>0</v>
      </c>
      <c r="BB245" s="29"/>
      <c r="BC245" s="43">
        <v>86.85</v>
      </c>
      <c r="BD245" s="39">
        <v>3.55</v>
      </c>
      <c r="BE245" s="43">
        <v>78.5</v>
      </c>
      <c r="BF245" s="39">
        <v>3.56</v>
      </c>
      <c r="BG245" s="43">
        <v>52.1</v>
      </c>
      <c r="BH245" s="39">
        <v>1.94</v>
      </c>
      <c r="BI245" s="43">
        <v>10.85</v>
      </c>
      <c r="BJ245" s="39">
        <v>3.33</v>
      </c>
      <c r="BK245" s="29"/>
    </row>
    <row r="246" spans="1:63" x14ac:dyDescent="0.35">
      <c r="A246">
        <v>9</v>
      </c>
      <c r="B246" t="s">
        <v>520</v>
      </c>
      <c r="C246" t="s">
        <v>521</v>
      </c>
      <c r="D246" s="21">
        <v>8.8800000000000004E-2</v>
      </c>
      <c r="E246" s="22">
        <v>2.13</v>
      </c>
      <c r="F246" s="21">
        <v>0.14910000000000001</v>
      </c>
      <c r="G246" s="22">
        <v>2.13</v>
      </c>
      <c r="H246" s="21">
        <v>0.1173</v>
      </c>
      <c r="I246" s="22">
        <v>-0.38</v>
      </c>
      <c r="J246" s="23">
        <v>0.26640000000000003</v>
      </c>
      <c r="K246" s="22">
        <v>1.01</v>
      </c>
      <c r="L246" s="23">
        <v>310.3</v>
      </c>
      <c r="M246" s="29"/>
      <c r="N246" s="38">
        <v>225</v>
      </c>
      <c r="O246" s="39">
        <v>0</v>
      </c>
      <c r="P246" s="38">
        <v>284</v>
      </c>
      <c r="Q246" s="39">
        <v>0</v>
      </c>
      <c r="R246" s="29"/>
      <c r="S246" s="23">
        <v>197.5</v>
      </c>
      <c r="T246" s="22">
        <v>0</v>
      </c>
      <c r="U246" s="23">
        <v>197.5</v>
      </c>
      <c r="V246" s="22">
        <v>0</v>
      </c>
      <c r="W246" s="23">
        <v>197.5</v>
      </c>
      <c r="X246" s="22">
        <v>0</v>
      </c>
      <c r="Y246" s="23">
        <v>197.5</v>
      </c>
      <c r="Z246" s="22">
        <v>0</v>
      </c>
      <c r="AA246" s="23">
        <v>217.5</v>
      </c>
      <c r="AB246" s="22">
        <v>0</v>
      </c>
      <c r="AC246" s="23">
        <v>217.5</v>
      </c>
      <c r="AD246" s="22">
        <v>0</v>
      </c>
      <c r="AE246" s="23">
        <v>271.5</v>
      </c>
      <c r="AF246" s="22">
        <v>0</v>
      </c>
      <c r="AG246" s="23">
        <v>1135.5</v>
      </c>
      <c r="AH246" s="22">
        <v>0</v>
      </c>
      <c r="AI246" s="23">
        <v>1351.5</v>
      </c>
      <c r="AJ246" s="22">
        <v>0</v>
      </c>
      <c r="AK246" s="23">
        <v>3241.5</v>
      </c>
      <c r="AL246" s="22">
        <v>0</v>
      </c>
      <c r="AM246" s="23">
        <v>16201.5</v>
      </c>
      <c r="AN246" s="22">
        <v>0</v>
      </c>
      <c r="AO246" s="29"/>
      <c r="AP246" s="40">
        <v>0</v>
      </c>
      <c r="AQ246" s="41">
        <v>0</v>
      </c>
      <c r="AR246" s="40">
        <v>732.8</v>
      </c>
      <c r="AS246" s="41">
        <v>0.89</v>
      </c>
      <c r="AT246" s="40">
        <v>791.8</v>
      </c>
      <c r="AU246" s="41">
        <v>0.82</v>
      </c>
      <c r="AV246" s="29"/>
      <c r="AW246" s="42">
        <v>1.75</v>
      </c>
      <c r="AX246" s="42">
        <v>1.75</v>
      </c>
      <c r="AY246" s="22">
        <v>9.3800000000000008</v>
      </c>
      <c r="AZ246" s="42">
        <v>0</v>
      </c>
      <c r="BA246" s="22" t="s">
        <v>775</v>
      </c>
      <c r="BB246" s="29"/>
      <c r="BC246" s="43">
        <v>86.85</v>
      </c>
      <c r="BD246" s="39">
        <v>3.58</v>
      </c>
      <c r="BE246" s="43">
        <v>78.5</v>
      </c>
      <c r="BF246" s="39">
        <v>3.56</v>
      </c>
      <c r="BG246" s="43">
        <v>52.1</v>
      </c>
      <c r="BH246" s="39">
        <v>1.96</v>
      </c>
      <c r="BI246" s="43">
        <v>8</v>
      </c>
      <c r="BJ246" s="39">
        <v>33.33</v>
      </c>
      <c r="BK246" s="29"/>
    </row>
    <row r="247" spans="1:63" x14ac:dyDescent="0.35">
      <c r="A247">
        <v>9</v>
      </c>
      <c r="B247" t="s">
        <v>522</v>
      </c>
      <c r="C247" t="s">
        <v>523</v>
      </c>
      <c r="D247" s="21">
        <v>8.5000000000000006E-2</v>
      </c>
      <c r="E247" s="22">
        <v>2.42</v>
      </c>
      <c r="F247" s="21">
        <v>0.2266</v>
      </c>
      <c r="G247" s="22">
        <v>2.58</v>
      </c>
      <c r="H247" s="21">
        <v>0.1837</v>
      </c>
      <c r="I247" s="22">
        <v>2.58</v>
      </c>
      <c r="J247" s="23">
        <v>0.4103</v>
      </c>
      <c r="K247" s="22">
        <v>2.58</v>
      </c>
      <c r="L247" s="23">
        <v>296.93</v>
      </c>
      <c r="M247" s="29"/>
      <c r="N247" s="38">
        <v>217.4</v>
      </c>
      <c r="O247" s="39">
        <v>-0.47</v>
      </c>
      <c r="P247" s="38">
        <v>347.35</v>
      </c>
      <c r="Q247" s="39">
        <v>0.19</v>
      </c>
      <c r="R247" s="29"/>
      <c r="S247" s="23">
        <v>272.39999999999998</v>
      </c>
      <c r="T247" s="22">
        <v>3.75</v>
      </c>
      <c r="U247" s="23">
        <v>317.88</v>
      </c>
      <c r="V247" s="22">
        <v>3.76</v>
      </c>
      <c r="W247" s="23" t="s">
        <v>773</v>
      </c>
      <c r="X247" s="22" t="s">
        <v>773</v>
      </c>
      <c r="Y247" s="23" t="s">
        <v>773</v>
      </c>
      <c r="Z247" s="22" t="s">
        <v>773</v>
      </c>
      <c r="AA247" s="23" t="s">
        <v>773</v>
      </c>
      <c r="AB247" s="22" t="s">
        <v>773</v>
      </c>
      <c r="AC247" s="23" t="s">
        <v>773</v>
      </c>
      <c r="AD247" s="22" t="s">
        <v>773</v>
      </c>
      <c r="AE247" s="23" t="s">
        <v>773</v>
      </c>
      <c r="AF247" s="22" t="s">
        <v>773</v>
      </c>
      <c r="AG247" s="23" t="s">
        <v>773</v>
      </c>
      <c r="AH247" s="22" t="s">
        <v>773</v>
      </c>
      <c r="AI247" s="23" t="s">
        <v>773</v>
      </c>
      <c r="AJ247" s="22" t="s">
        <v>773</v>
      </c>
      <c r="AK247" s="23" t="s">
        <v>773</v>
      </c>
      <c r="AL247" s="22" t="s">
        <v>773</v>
      </c>
      <c r="AM247" s="23" t="s">
        <v>773</v>
      </c>
      <c r="AN247" s="22" t="s">
        <v>773</v>
      </c>
      <c r="AO247" s="29"/>
      <c r="AP247" s="40">
        <v>0</v>
      </c>
      <c r="AQ247" s="41">
        <v>0</v>
      </c>
      <c r="AR247" s="40">
        <v>786.73</v>
      </c>
      <c r="AS247" s="41">
        <v>2.0499999999999998</v>
      </c>
      <c r="AT247" s="40">
        <v>962.16</v>
      </c>
      <c r="AU247" s="41">
        <v>2.04</v>
      </c>
      <c r="AV247" s="29"/>
      <c r="AW247" s="42">
        <v>1.1499999999999999</v>
      </c>
      <c r="AX247" s="42">
        <v>1.1499999999999999</v>
      </c>
      <c r="AY247" s="22">
        <v>4.55</v>
      </c>
      <c r="AZ247" s="42">
        <v>0</v>
      </c>
      <c r="BA247" s="22">
        <v>0</v>
      </c>
      <c r="BB247" s="29"/>
      <c r="BC247" s="43">
        <v>86.85</v>
      </c>
      <c r="BD247" s="39">
        <v>3.58</v>
      </c>
      <c r="BE247" s="43">
        <v>78.5</v>
      </c>
      <c r="BF247" s="39">
        <v>3.56</v>
      </c>
      <c r="BG247" s="43">
        <v>52.1</v>
      </c>
      <c r="BH247" s="39">
        <v>1.96</v>
      </c>
      <c r="BI247" s="43">
        <v>12.85</v>
      </c>
      <c r="BJ247" s="39">
        <v>2.8</v>
      </c>
      <c r="BK247" s="29"/>
    </row>
    <row r="248" spans="1:63" x14ac:dyDescent="0.35">
      <c r="A248">
        <v>9</v>
      </c>
      <c r="B248" t="s">
        <v>524</v>
      </c>
      <c r="C248" t="s">
        <v>525</v>
      </c>
      <c r="D248" s="21">
        <v>9.4799999999999995E-2</v>
      </c>
      <c r="E248" s="22">
        <v>2.31</v>
      </c>
      <c r="F248" s="21">
        <v>0.2442</v>
      </c>
      <c r="G248" s="22">
        <v>3.36</v>
      </c>
      <c r="H248" s="21">
        <v>0.1966</v>
      </c>
      <c r="I248" s="22">
        <v>3.35</v>
      </c>
      <c r="J248" s="23">
        <v>0.44079999999999997</v>
      </c>
      <c r="K248" s="22">
        <v>3.35</v>
      </c>
      <c r="L248" s="23">
        <v>445.41</v>
      </c>
      <c r="M248" s="29"/>
      <c r="N248" s="38">
        <v>270.12</v>
      </c>
      <c r="O248" s="39">
        <v>13.84</v>
      </c>
      <c r="P248" s="38">
        <v>375.94</v>
      </c>
      <c r="Q248" s="39">
        <v>13.61</v>
      </c>
      <c r="R248" s="29"/>
      <c r="S248" s="23">
        <v>265.24</v>
      </c>
      <c r="T248" s="22">
        <v>1.36</v>
      </c>
      <c r="U248" s="23">
        <v>265.24</v>
      </c>
      <c r="V248" s="22">
        <v>1.36</v>
      </c>
      <c r="W248" s="23">
        <v>265.24</v>
      </c>
      <c r="X248" s="22">
        <v>1.36</v>
      </c>
      <c r="Y248" s="23">
        <v>265.24</v>
      </c>
      <c r="Z248" s="22">
        <v>1.36</v>
      </c>
      <c r="AA248" s="23">
        <v>524.24</v>
      </c>
      <c r="AB248" s="22">
        <v>0.69</v>
      </c>
      <c r="AC248" s="23">
        <v>783.24</v>
      </c>
      <c r="AD248" s="22">
        <v>0.46</v>
      </c>
      <c r="AE248" s="23">
        <v>1042.24</v>
      </c>
      <c r="AF248" s="22">
        <v>0.34</v>
      </c>
      <c r="AG248" s="23">
        <v>5186.24</v>
      </c>
      <c r="AH248" s="22">
        <v>7.0000000000000007E-2</v>
      </c>
      <c r="AI248" s="23">
        <v>6222.24</v>
      </c>
      <c r="AJ248" s="22">
        <v>0.06</v>
      </c>
      <c r="AK248" s="23">
        <v>15287.24</v>
      </c>
      <c r="AL248" s="22">
        <v>0.02</v>
      </c>
      <c r="AM248" s="23">
        <v>77447.240000000005</v>
      </c>
      <c r="AN248" s="22">
        <v>0</v>
      </c>
      <c r="AO248" s="29"/>
      <c r="AP248" s="40">
        <v>0</v>
      </c>
      <c r="AQ248" s="41">
        <v>0</v>
      </c>
      <c r="AR248" s="40">
        <v>980.77</v>
      </c>
      <c r="AS248" s="41">
        <v>4.97</v>
      </c>
      <c r="AT248" s="40">
        <v>1086.5900000000001</v>
      </c>
      <c r="AU248" s="41">
        <v>5.71</v>
      </c>
      <c r="AV248" s="29"/>
      <c r="AW248" s="42">
        <v>2.02</v>
      </c>
      <c r="AX248" s="42">
        <v>2.02</v>
      </c>
      <c r="AY248" s="22">
        <v>-0.98</v>
      </c>
      <c r="AZ248" s="42">
        <v>0</v>
      </c>
      <c r="BA248" s="22">
        <v>0</v>
      </c>
      <c r="BB248" s="29"/>
      <c r="BC248" s="43">
        <v>86.85</v>
      </c>
      <c r="BD248" s="39">
        <v>3.55</v>
      </c>
      <c r="BE248" s="43">
        <v>78.5</v>
      </c>
      <c r="BF248" s="39">
        <v>3.56</v>
      </c>
      <c r="BG248" s="43">
        <v>52.1</v>
      </c>
      <c r="BH248" s="39">
        <v>1.94</v>
      </c>
      <c r="BI248" s="43">
        <v>17.149999999999999</v>
      </c>
      <c r="BJ248" s="39">
        <v>3.31</v>
      </c>
      <c r="BK248" s="29"/>
    </row>
    <row r="249" spans="1:63" x14ac:dyDescent="0.35">
      <c r="A249">
        <v>9</v>
      </c>
      <c r="B249" t="s">
        <v>526</v>
      </c>
      <c r="C249" t="s">
        <v>527</v>
      </c>
      <c r="D249" s="21">
        <v>8.0299999999999996E-2</v>
      </c>
      <c r="E249" s="22">
        <v>6.1</v>
      </c>
      <c r="F249" s="21">
        <v>0.21940000000000001</v>
      </c>
      <c r="G249" s="22">
        <v>2.35</v>
      </c>
      <c r="H249" s="21">
        <v>0.1789</v>
      </c>
      <c r="I249" s="22">
        <v>2.39</v>
      </c>
      <c r="J249" s="23">
        <v>0.39829999999999999</v>
      </c>
      <c r="K249" s="22">
        <v>2.37</v>
      </c>
      <c r="L249" s="23">
        <v>293.47000000000003</v>
      </c>
      <c r="M249" s="29"/>
      <c r="N249" s="38">
        <v>260.5</v>
      </c>
      <c r="O249" s="39">
        <v>8</v>
      </c>
      <c r="P249" s="38">
        <v>356.45</v>
      </c>
      <c r="Q249" s="39">
        <v>8</v>
      </c>
      <c r="R249" s="29"/>
      <c r="S249" s="23">
        <v>281.10000000000002</v>
      </c>
      <c r="T249" s="22">
        <v>-8</v>
      </c>
      <c r="U249" s="23">
        <v>281.10000000000002</v>
      </c>
      <c r="V249" s="22">
        <v>-8</v>
      </c>
      <c r="W249" s="23">
        <v>281.10000000000002</v>
      </c>
      <c r="X249" s="22">
        <v>-8</v>
      </c>
      <c r="Y249" s="23">
        <v>281.10000000000002</v>
      </c>
      <c r="Z249" s="22">
        <v>-8</v>
      </c>
      <c r="AA249" s="23">
        <v>281.10000000000002</v>
      </c>
      <c r="AB249" s="22">
        <v>-8</v>
      </c>
      <c r="AC249" s="23">
        <v>816.8</v>
      </c>
      <c r="AD249" s="22">
        <v>-8</v>
      </c>
      <c r="AE249" s="23">
        <v>816.8</v>
      </c>
      <c r="AF249" s="22">
        <v>-8</v>
      </c>
      <c r="AG249" s="23">
        <v>1194.1500000000001</v>
      </c>
      <c r="AH249" s="22">
        <v>-8</v>
      </c>
      <c r="AI249" s="23">
        <v>1194.1500000000001</v>
      </c>
      <c r="AJ249" s="22">
        <v>-8</v>
      </c>
      <c r="AK249" s="23">
        <v>1956.8</v>
      </c>
      <c r="AL249" s="22">
        <v>-7.05</v>
      </c>
      <c r="AM249" s="23">
        <v>7956.8</v>
      </c>
      <c r="AN249" s="22">
        <v>-1.83</v>
      </c>
      <c r="AO249" s="29"/>
      <c r="AP249" s="40">
        <v>0</v>
      </c>
      <c r="AQ249" s="41">
        <v>0</v>
      </c>
      <c r="AR249" s="40">
        <v>835.07</v>
      </c>
      <c r="AS249" s="41">
        <v>1.42</v>
      </c>
      <c r="AT249" s="40">
        <v>931.0200000000001</v>
      </c>
      <c r="AU249" s="41">
        <v>2.06</v>
      </c>
      <c r="AV249" s="29"/>
      <c r="AW249" s="42">
        <v>1.7</v>
      </c>
      <c r="AX249" s="42">
        <v>2.8</v>
      </c>
      <c r="AY249" s="22">
        <v>1.82</v>
      </c>
      <c r="AZ249" s="42">
        <v>69.3</v>
      </c>
      <c r="BA249" s="22">
        <v>2.29</v>
      </c>
      <c r="BB249" s="29"/>
      <c r="BC249" s="43">
        <v>86.85</v>
      </c>
      <c r="BD249" s="39">
        <v>3.58</v>
      </c>
      <c r="BE249" s="43">
        <v>78.5</v>
      </c>
      <c r="BF249" s="39">
        <v>3.56</v>
      </c>
      <c r="BG249" s="43">
        <v>51.1</v>
      </c>
      <c r="BH249" s="39">
        <v>6.13</v>
      </c>
      <c r="BI249" s="43">
        <v>8</v>
      </c>
      <c r="BJ249" s="39">
        <v>2.56</v>
      </c>
      <c r="BK249" s="29"/>
    </row>
    <row r="250" spans="1:63" x14ac:dyDescent="0.35">
      <c r="A250">
        <v>9</v>
      </c>
      <c r="B250" t="s">
        <v>528</v>
      </c>
      <c r="C250" t="s">
        <v>529</v>
      </c>
      <c r="D250" s="21">
        <v>0.1242</v>
      </c>
      <c r="E250" s="22">
        <v>3.18</v>
      </c>
      <c r="F250" s="21">
        <v>0.33989999999999998</v>
      </c>
      <c r="G250" s="22">
        <v>2.54</v>
      </c>
      <c r="H250" s="21">
        <v>0.27279999999999999</v>
      </c>
      <c r="I250" s="22">
        <v>2.5099999999999998</v>
      </c>
      <c r="J250" s="23">
        <v>0.61270000000000002</v>
      </c>
      <c r="K250" s="22">
        <v>2.52</v>
      </c>
      <c r="L250" s="23">
        <v>372.01</v>
      </c>
      <c r="M250" s="29"/>
      <c r="N250" s="38">
        <v>369.1</v>
      </c>
      <c r="O250" s="39">
        <v>8.34</v>
      </c>
      <c r="P250" s="38">
        <v>431.7</v>
      </c>
      <c r="Q250" s="39">
        <v>8.36</v>
      </c>
      <c r="R250" s="29"/>
      <c r="S250" s="23">
        <v>259.99</v>
      </c>
      <c r="T250" s="22">
        <v>9.3699999999999992</v>
      </c>
      <c r="U250" s="23">
        <v>259.99</v>
      </c>
      <c r="V250" s="22">
        <v>9.3699999999999992</v>
      </c>
      <c r="W250" s="23" t="s">
        <v>773</v>
      </c>
      <c r="X250" s="22" t="s">
        <v>773</v>
      </c>
      <c r="Y250" s="23" t="s">
        <v>773</v>
      </c>
      <c r="Z250" s="22" t="s">
        <v>773</v>
      </c>
      <c r="AA250" s="23" t="s">
        <v>773</v>
      </c>
      <c r="AB250" s="22" t="s">
        <v>773</v>
      </c>
      <c r="AC250" s="23" t="s">
        <v>773</v>
      </c>
      <c r="AD250" s="22" t="s">
        <v>773</v>
      </c>
      <c r="AE250" s="23" t="s">
        <v>773</v>
      </c>
      <c r="AF250" s="22" t="s">
        <v>773</v>
      </c>
      <c r="AG250" s="23" t="s">
        <v>773</v>
      </c>
      <c r="AH250" s="22" t="s">
        <v>773</v>
      </c>
      <c r="AI250" s="23" t="s">
        <v>773</v>
      </c>
      <c r="AJ250" s="22" t="s">
        <v>773</v>
      </c>
      <c r="AK250" s="23" t="s">
        <v>773</v>
      </c>
      <c r="AL250" s="22" t="s">
        <v>773</v>
      </c>
      <c r="AM250" s="23" t="s">
        <v>773</v>
      </c>
      <c r="AN250" s="22" t="s">
        <v>773</v>
      </c>
      <c r="AO250" s="29"/>
      <c r="AP250" s="40">
        <v>0</v>
      </c>
      <c r="AQ250" s="41">
        <v>0</v>
      </c>
      <c r="AR250" s="40">
        <v>1001.1</v>
      </c>
      <c r="AS250" s="41">
        <v>6.62</v>
      </c>
      <c r="AT250" s="40">
        <v>1063.7</v>
      </c>
      <c r="AU250" s="41">
        <v>6.73</v>
      </c>
      <c r="AV250" s="29"/>
      <c r="AW250" s="42">
        <v>1.84</v>
      </c>
      <c r="AX250" s="42">
        <v>1.84</v>
      </c>
      <c r="AY250" s="22">
        <v>2.2200000000000002</v>
      </c>
      <c r="AZ250" s="42">
        <v>84</v>
      </c>
      <c r="BA250" s="22">
        <v>2.44</v>
      </c>
      <c r="BB250" s="29"/>
      <c r="BC250" s="43">
        <v>86.85</v>
      </c>
      <c r="BD250" s="39">
        <v>3.58</v>
      </c>
      <c r="BE250" s="43">
        <v>78.5</v>
      </c>
      <c r="BF250" s="39">
        <v>3.56</v>
      </c>
      <c r="BG250" s="43">
        <v>52.1</v>
      </c>
      <c r="BH250" s="39">
        <v>1.17</v>
      </c>
      <c r="BI250" s="43">
        <v>13.8</v>
      </c>
      <c r="BJ250" s="39">
        <v>2.2200000000000002</v>
      </c>
      <c r="BK250" s="29"/>
    </row>
    <row r="251" spans="1:63" x14ac:dyDescent="0.35">
      <c r="A251">
        <v>9</v>
      </c>
      <c r="B251" t="s">
        <v>530</v>
      </c>
      <c r="C251" t="s">
        <v>531</v>
      </c>
      <c r="D251" s="21">
        <v>9.9299999999999999E-2</v>
      </c>
      <c r="E251" s="22">
        <v>0.33</v>
      </c>
      <c r="F251" s="21">
        <v>0.2999</v>
      </c>
      <c r="G251" s="22">
        <v>2.2799999999999998</v>
      </c>
      <c r="H251" s="21">
        <v>0.24260000000000001</v>
      </c>
      <c r="I251" s="22">
        <v>2.2999999999999998</v>
      </c>
      <c r="J251" s="23">
        <v>0.54249999999999998</v>
      </c>
      <c r="K251" s="22">
        <v>2.29</v>
      </c>
      <c r="L251" s="23">
        <v>333.4</v>
      </c>
      <c r="M251" s="29"/>
      <c r="N251" s="38">
        <v>238.88</v>
      </c>
      <c r="O251" s="39">
        <v>5.76</v>
      </c>
      <c r="P251" s="38">
        <v>304.77</v>
      </c>
      <c r="Q251" s="39">
        <v>5.54</v>
      </c>
      <c r="R251" s="29"/>
      <c r="S251" s="23">
        <v>182</v>
      </c>
      <c r="T251" s="22">
        <v>0</v>
      </c>
      <c r="U251" s="23">
        <v>210</v>
      </c>
      <c r="V251" s="22">
        <v>0</v>
      </c>
      <c r="W251" s="23">
        <v>210</v>
      </c>
      <c r="X251" s="22">
        <v>0</v>
      </c>
      <c r="Y251" s="23">
        <v>265</v>
      </c>
      <c r="Z251" s="22">
        <v>0</v>
      </c>
      <c r="AA251" s="23">
        <v>320</v>
      </c>
      <c r="AB251" s="22">
        <v>0</v>
      </c>
      <c r="AC251" s="23">
        <v>375</v>
      </c>
      <c r="AD251" s="22">
        <v>0</v>
      </c>
      <c r="AE251" s="23">
        <v>430</v>
      </c>
      <c r="AF251" s="22">
        <v>0</v>
      </c>
      <c r="AG251" s="23">
        <v>1310</v>
      </c>
      <c r="AH251" s="22">
        <v>0</v>
      </c>
      <c r="AI251" s="23">
        <v>1530</v>
      </c>
      <c r="AJ251" s="22">
        <v>0</v>
      </c>
      <c r="AK251" s="23">
        <v>3455</v>
      </c>
      <c r="AL251" s="22">
        <v>0</v>
      </c>
      <c r="AM251" s="23">
        <v>16655</v>
      </c>
      <c r="AN251" s="22">
        <v>19.78</v>
      </c>
      <c r="AO251" s="29"/>
      <c r="AP251" s="40">
        <v>0</v>
      </c>
      <c r="AQ251" s="41">
        <v>0</v>
      </c>
      <c r="AR251" s="40">
        <v>754.28</v>
      </c>
      <c r="AS251" s="41">
        <v>1.9</v>
      </c>
      <c r="AT251" s="40">
        <v>848.17</v>
      </c>
      <c r="AU251" s="41">
        <v>2.06</v>
      </c>
      <c r="AV251" s="29"/>
      <c r="AW251" s="42">
        <v>1.2</v>
      </c>
      <c r="AX251" s="42">
        <v>1.4</v>
      </c>
      <c r="AY251" s="22">
        <v>40</v>
      </c>
      <c r="AZ251" s="42">
        <v>0</v>
      </c>
      <c r="BA251" s="22" t="s">
        <v>775</v>
      </c>
      <c r="BB251" s="29"/>
      <c r="BC251" s="43">
        <v>85.15</v>
      </c>
      <c r="BD251" s="39">
        <v>4.4800000000000004</v>
      </c>
      <c r="BE251" s="43">
        <v>77.5</v>
      </c>
      <c r="BF251" s="39">
        <v>4.7300000000000004</v>
      </c>
      <c r="BG251" s="43">
        <v>48</v>
      </c>
      <c r="BH251" s="39">
        <v>5.15</v>
      </c>
      <c r="BI251" s="43">
        <v>8</v>
      </c>
      <c r="BJ251" s="39">
        <v>6.67</v>
      </c>
      <c r="BK251" s="29"/>
    </row>
    <row r="252" spans="1:63" x14ac:dyDescent="0.35">
      <c r="A252">
        <v>9</v>
      </c>
      <c r="B252" t="s">
        <v>532</v>
      </c>
      <c r="C252" t="s">
        <v>533</v>
      </c>
      <c r="D252" s="21">
        <v>7.6899999999999996E-2</v>
      </c>
      <c r="E252" s="22">
        <v>5.75</v>
      </c>
      <c r="F252" s="21">
        <v>0.1767</v>
      </c>
      <c r="G252" s="22">
        <v>16.27</v>
      </c>
      <c r="H252" s="21">
        <v>0.1336</v>
      </c>
      <c r="I252" s="22">
        <v>12.85</v>
      </c>
      <c r="J252" s="23">
        <v>0.31030000000000002</v>
      </c>
      <c r="K252" s="22">
        <v>14.77</v>
      </c>
      <c r="L252" s="23">
        <v>364.38</v>
      </c>
      <c r="M252" s="29"/>
      <c r="N252" s="38">
        <v>258.62</v>
      </c>
      <c r="O252" s="39">
        <v>4.6399999999999997</v>
      </c>
      <c r="P252" s="38">
        <v>325</v>
      </c>
      <c r="Q252" s="39">
        <v>4.42</v>
      </c>
      <c r="R252" s="29"/>
      <c r="S252" s="23">
        <v>143.63</v>
      </c>
      <c r="T252" s="22">
        <v>0.9</v>
      </c>
      <c r="U252" s="23">
        <v>171.37</v>
      </c>
      <c r="V252" s="22">
        <v>0.9</v>
      </c>
      <c r="W252" s="23" t="s">
        <v>773</v>
      </c>
      <c r="X252" s="22" t="s">
        <v>773</v>
      </c>
      <c r="Y252" s="23" t="s">
        <v>773</v>
      </c>
      <c r="Z252" s="22" t="s">
        <v>773</v>
      </c>
      <c r="AA252" s="23" t="s">
        <v>773</v>
      </c>
      <c r="AB252" s="22" t="s">
        <v>773</v>
      </c>
      <c r="AC252" s="23" t="s">
        <v>773</v>
      </c>
      <c r="AD252" s="22" t="s">
        <v>773</v>
      </c>
      <c r="AE252" s="23" t="s">
        <v>773</v>
      </c>
      <c r="AF252" s="22" t="s">
        <v>773</v>
      </c>
      <c r="AG252" s="23" t="s">
        <v>773</v>
      </c>
      <c r="AH252" s="22" t="s">
        <v>773</v>
      </c>
      <c r="AI252" s="23" t="s">
        <v>773</v>
      </c>
      <c r="AJ252" s="22" t="s">
        <v>773</v>
      </c>
      <c r="AK252" s="23" t="s">
        <v>773</v>
      </c>
      <c r="AL252" s="22" t="s">
        <v>773</v>
      </c>
      <c r="AM252" s="23" t="s">
        <v>773</v>
      </c>
      <c r="AN252" s="22" t="s">
        <v>773</v>
      </c>
      <c r="AO252" s="29"/>
      <c r="AP252" s="40">
        <v>0</v>
      </c>
      <c r="AQ252" s="41">
        <v>0</v>
      </c>
      <c r="AR252" s="40">
        <v>766.63</v>
      </c>
      <c r="AS252" s="41">
        <v>4.4400000000000004</v>
      </c>
      <c r="AT252" s="40">
        <v>860.75</v>
      </c>
      <c r="AU252" s="41">
        <v>4.25</v>
      </c>
      <c r="AV252" s="29"/>
      <c r="AW252" s="42">
        <v>1.4</v>
      </c>
      <c r="AX252" s="42">
        <v>2.1</v>
      </c>
      <c r="AY252" s="22">
        <v>0</v>
      </c>
      <c r="AZ252" s="42">
        <v>0</v>
      </c>
      <c r="BA252" s="22" t="s">
        <v>775</v>
      </c>
      <c r="BB252" s="29"/>
      <c r="BC252" s="43">
        <v>86.85</v>
      </c>
      <c r="BD252" s="39">
        <v>3.55</v>
      </c>
      <c r="BE252" s="43">
        <v>78.5</v>
      </c>
      <c r="BF252" s="39">
        <v>3.56</v>
      </c>
      <c r="BG252" s="43">
        <v>52.1</v>
      </c>
      <c r="BH252" s="39">
        <v>1.94</v>
      </c>
      <c r="BI252" s="43">
        <v>7.4</v>
      </c>
      <c r="BJ252" s="39">
        <v>2.78</v>
      </c>
      <c r="BK252" s="29"/>
    </row>
    <row r="253" spans="1:63" x14ac:dyDescent="0.35">
      <c r="A253">
        <v>9</v>
      </c>
      <c r="B253" t="s">
        <v>534</v>
      </c>
      <c r="C253" t="s">
        <v>535</v>
      </c>
      <c r="D253" s="21">
        <v>0.1212</v>
      </c>
      <c r="E253" s="22">
        <v>3.93</v>
      </c>
      <c r="F253" s="21">
        <v>0.4239</v>
      </c>
      <c r="G253" s="22">
        <v>-1.29</v>
      </c>
      <c r="H253" s="21">
        <v>0.34029999999999999</v>
      </c>
      <c r="I253" s="22">
        <v>-0.25</v>
      </c>
      <c r="J253" s="23">
        <v>0.76419999999999999</v>
      </c>
      <c r="K253" s="22">
        <v>-0.83</v>
      </c>
      <c r="L253" s="23">
        <v>384.82</v>
      </c>
      <c r="M253" s="29"/>
      <c r="N253" s="38">
        <v>323.86</v>
      </c>
      <c r="O253" s="39">
        <v>0</v>
      </c>
      <c r="P253" s="38">
        <v>394.62</v>
      </c>
      <c r="Q253" s="39">
        <v>0</v>
      </c>
      <c r="R253" s="29"/>
      <c r="S253" s="23">
        <v>285.48</v>
      </c>
      <c r="T253" s="22">
        <v>4.9000000000000004</v>
      </c>
      <c r="U253" s="23">
        <v>285.48</v>
      </c>
      <c r="V253" s="22">
        <v>4.9000000000000004</v>
      </c>
      <c r="W253" s="23">
        <v>285.48</v>
      </c>
      <c r="X253" s="22">
        <v>4.9000000000000004</v>
      </c>
      <c r="Y253" s="23">
        <v>285.48</v>
      </c>
      <c r="Z253" s="22">
        <v>4.9000000000000004</v>
      </c>
      <c r="AA253" s="23">
        <v>285.48</v>
      </c>
      <c r="AB253" s="22">
        <v>4.9000000000000004</v>
      </c>
      <c r="AC253" s="23">
        <v>285.48</v>
      </c>
      <c r="AD253" s="22">
        <v>4.9000000000000004</v>
      </c>
      <c r="AE253" s="23">
        <v>580.22</v>
      </c>
      <c r="AF253" s="22">
        <v>4.9000000000000004</v>
      </c>
      <c r="AG253" s="23">
        <v>1149.79</v>
      </c>
      <c r="AH253" s="22">
        <v>4.9000000000000004</v>
      </c>
      <c r="AI253" s="23">
        <v>1149.79</v>
      </c>
      <c r="AJ253" s="22">
        <v>4.9000000000000004</v>
      </c>
      <c r="AK253" s="23">
        <v>2137.7599999999998</v>
      </c>
      <c r="AL253" s="22">
        <v>4.9000000000000004</v>
      </c>
      <c r="AM253" s="23">
        <v>10573.76</v>
      </c>
      <c r="AN253" s="22">
        <v>4.8899999999999997</v>
      </c>
      <c r="AO253" s="29"/>
      <c r="AP253" s="40">
        <v>0</v>
      </c>
      <c r="AQ253" s="41">
        <v>0</v>
      </c>
      <c r="AR253" s="40">
        <v>994.16000000000008</v>
      </c>
      <c r="AS253" s="41">
        <v>2.89</v>
      </c>
      <c r="AT253" s="40">
        <v>1064.92</v>
      </c>
      <c r="AU253" s="41">
        <v>2.69</v>
      </c>
      <c r="AV253" s="29"/>
      <c r="AW253" s="42">
        <v>2.5</v>
      </c>
      <c r="AX253" s="42">
        <v>3</v>
      </c>
      <c r="AY253" s="22">
        <v>42.18</v>
      </c>
      <c r="AZ253" s="42">
        <v>106.75</v>
      </c>
      <c r="BA253" s="22">
        <v>3.89</v>
      </c>
      <c r="BB253" s="29"/>
      <c r="BC253" s="43">
        <v>88.85</v>
      </c>
      <c r="BD253" s="39">
        <v>5.94</v>
      </c>
      <c r="BE253" s="43">
        <v>78.5</v>
      </c>
      <c r="BF253" s="39">
        <v>3.56</v>
      </c>
      <c r="BG253" s="43">
        <v>52.1</v>
      </c>
      <c r="BH253" s="39">
        <v>1.94</v>
      </c>
      <c r="BI253" s="43">
        <v>10.85</v>
      </c>
      <c r="BJ253" s="39">
        <v>9.6</v>
      </c>
      <c r="BK253" s="29"/>
    </row>
    <row r="254" spans="1:63" x14ac:dyDescent="0.35">
      <c r="A254">
        <v>10</v>
      </c>
      <c r="B254" t="s">
        <v>536</v>
      </c>
      <c r="C254" t="s">
        <v>537</v>
      </c>
      <c r="D254" s="21">
        <v>9.3799999999999994E-2</v>
      </c>
      <c r="E254" s="22">
        <v>1.56</v>
      </c>
      <c r="F254" s="21">
        <v>0.2051</v>
      </c>
      <c r="G254" s="22">
        <v>16.989999999999998</v>
      </c>
      <c r="H254" s="21">
        <v>0.16070000000000001</v>
      </c>
      <c r="I254" s="22">
        <v>15.83</v>
      </c>
      <c r="J254" s="23">
        <v>0.36580000000000001</v>
      </c>
      <c r="K254" s="22">
        <v>16.48</v>
      </c>
      <c r="L254" s="23">
        <v>491.81</v>
      </c>
      <c r="M254" s="29"/>
      <c r="N254" s="38">
        <v>262.16000000000003</v>
      </c>
      <c r="O254" s="39">
        <v>12.24</v>
      </c>
      <c r="P254" s="38">
        <v>302.92</v>
      </c>
      <c r="Q254" s="39">
        <v>11.75</v>
      </c>
      <c r="R254" s="29"/>
      <c r="S254" s="23">
        <v>322.8</v>
      </c>
      <c r="T254" s="22">
        <v>17.21</v>
      </c>
      <c r="U254" s="23">
        <v>401.76</v>
      </c>
      <c r="V254" s="22">
        <v>17.190000000000001</v>
      </c>
      <c r="W254" s="23">
        <v>401.76</v>
      </c>
      <c r="X254" s="22">
        <v>17.190000000000001</v>
      </c>
      <c r="Y254" s="23">
        <v>401.76</v>
      </c>
      <c r="Z254" s="22">
        <v>17.190000000000001</v>
      </c>
      <c r="AA254" s="23">
        <v>401.76</v>
      </c>
      <c r="AB254" s="22">
        <v>17.190000000000001</v>
      </c>
      <c r="AC254" s="23">
        <v>401.76</v>
      </c>
      <c r="AD254" s="22">
        <v>17.190000000000001</v>
      </c>
      <c r="AE254" s="23">
        <v>401.76</v>
      </c>
      <c r="AF254" s="22">
        <v>17.190000000000001</v>
      </c>
      <c r="AG254" s="23">
        <v>711.72</v>
      </c>
      <c r="AH254" s="22">
        <v>17.190000000000001</v>
      </c>
      <c r="AI254" s="23">
        <v>711.72</v>
      </c>
      <c r="AJ254" s="22">
        <v>17.190000000000001</v>
      </c>
      <c r="AK254" s="23">
        <v>4387.92</v>
      </c>
      <c r="AL254" s="22">
        <v>17.2</v>
      </c>
      <c r="AM254" s="23">
        <v>4387.92</v>
      </c>
      <c r="AN254" s="22">
        <v>17.2</v>
      </c>
      <c r="AO254" s="29"/>
      <c r="AP254" s="40">
        <v>0</v>
      </c>
      <c r="AQ254" s="41">
        <v>0</v>
      </c>
      <c r="AR254" s="40">
        <v>1076.77</v>
      </c>
      <c r="AS254" s="41">
        <v>8.41</v>
      </c>
      <c r="AT254" s="40">
        <v>1196.49</v>
      </c>
      <c r="AU254" s="41">
        <v>8.9499999999999993</v>
      </c>
      <c r="AV254" s="29"/>
      <c r="AW254" s="42">
        <v>2.21</v>
      </c>
      <c r="AX254" s="42">
        <v>5.65</v>
      </c>
      <c r="AY254" s="22">
        <v>7.63</v>
      </c>
      <c r="AZ254" s="42">
        <v>0</v>
      </c>
      <c r="BA254" s="22">
        <v>0</v>
      </c>
      <c r="BB254" s="29"/>
      <c r="BC254" s="43">
        <v>86.85</v>
      </c>
      <c r="BD254" s="39">
        <v>3.55</v>
      </c>
      <c r="BE254" s="43">
        <v>78.5</v>
      </c>
      <c r="BF254" s="39">
        <v>3.56</v>
      </c>
      <c r="BG254" s="43">
        <v>52.1</v>
      </c>
      <c r="BH254" s="39">
        <v>1.94</v>
      </c>
      <c r="BI254" s="43">
        <v>8.4</v>
      </c>
      <c r="BJ254" s="39">
        <v>2.44</v>
      </c>
      <c r="BK254" s="29"/>
    </row>
    <row r="255" spans="1:63" x14ac:dyDescent="0.35">
      <c r="A255">
        <v>10</v>
      </c>
      <c r="B255" t="s">
        <v>538</v>
      </c>
      <c r="C255" t="s">
        <v>539</v>
      </c>
      <c r="D255" s="21">
        <v>8.2699999999999996E-2</v>
      </c>
      <c r="E255" s="22">
        <v>2.6</v>
      </c>
      <c r="F255" s="21">
        <v>0.18690000000000001</v>
      </c>
      <c r="G255" s="22">
        <v>5.4</v>
      </c>
      <c r="H255" s="21">
        <v>0.14760000000000001</v>
      </c>
      <c r="I255" s="22">
        <v>5.29</v>
      </c>
      <c r="J255" s="23">
        <v>0.33450000000000002</v>
      </c>
      <c r="K255" s="22">
        <v>5.35</v>
      </c>
      <c r="L255" s="23">
        <v>379.12</v>
      </c>
      <c r="M255" s="29"/>
      <c r="N255" s="38">
        <v>281.95999999999998</v>
      </c>
      <c r="O255" s="39">
        <v>-4.3099999999999996</v>
      </c>
      <c r="P255" s="38">
        <v>336.85</v>
      </c>
      <c r="Q255" s="39">
        <v>-4.0599999999999996</v>
      </c>
      <c r="R255" s="29"/>
      <c r="S255" s="23">
        <v>263.77</v>
      </c>
      <c r="T255" s="22">
        <v>10</v>
      </c>
      <c r="U255" s="23">
        <v>263.77</v>
      </c>
      <c r="V255" s="22">
        <v>10</v>
      </c>
      <c r="W255" s="23">
        <v>263.77</v>
      </c>
      <c r="X255" s="22">
        <v>10</v>
      </c>
      <c r="Y255" s="23">
        <v>263.77</v>
      </c>
      <c r="Z255" s="22">
        <v>10</v>
      </c>
      <c r="AA255" s="23">
        <v>263.77</v>
      </c>
      <c r="AB255" s="22">
        <v>10</v>
      </c>
      <c r="AC255" s="23">
        <v>263.77</v>
      </c>
      <c r="AD255" s="22">
        <v>10</v>
      </c>
      <c r="AE255" s="23">
        <v>263.77</v>
      </c>
      <c r="AF255" s="22">
        <v>10</v>
      </c>
      <c r="AG255" s="23">
        <v>1903.77</v>
      </c>
      <c r="AH255" s="22">
        <v>10.02</v>
      </c>
      <c r="AI255" s="23">
        <v>1903.77</v>
      </c>
      <c r="AJ255" s="22">
        <v>10.02</v>
      </c>
      <c r="AK255" s="23">
        <v>4772.78</v>
      </c>
      <c r="AL255" s="22">
        <v>10</v>
      </c>
      <c r="AM255" s="23">
        <v>24448.46</v>
      </c>
      <c r="AN255" s="22">
        <v>10</v>
      </c>
      <c r="AO255" s="29"/>
      <c r="AP255" s="40">
        <v>0</v>
      </c>
      <c r="AQ255" s="41">
        <v>0</v>
      </c>
      <c r="AR255" s="40">
        <v>924.84999999999991</v>
      </c>
      <c r="AS255" s="41">
        <v>2.31</v>
      </c>
      <c r="AT255" s="40">
        <v>979.74</v>
      </c>
      <c r="AU255" s="41">
        <v>2.0099999999999998</v>
      </c>
      <c r="AV255" s="29"/>
      <c r="AW255" s="42">
        <v>1.35</v>
      </c>
      <c r="AX255" s="42">
        <v>1.35</v>
      </c>
      <c r="AY255" s="22">
        <v>3.85</v>
      </c>
      <c r="AZ255" s="42">
        <v>0</v>
      </c>
      <c r="BA255" s="22">
        <v>0</v>
      </c>
      <c r="BB255" s="29"/>
      <c r="BC255" s="43">
        <v>86.85</v>
      </c>
      <c r="BD255" s="39">
        <v>3.58</v>
      </c>
      <c r="BE255" s="43">
        <v>78.5</v>
      </c>
      <c r="BF255" s="39">
        <v>3.56</v>
      </c>
      <c r="BG255" s="43">
        <v>52.1</v>
      </c>
      <c r="BH255" s="39">
        <v>1.96</v>
      </c>
      <c r="BI255" s="43">
        <v>11.6</v>
      </c>
      <c r="BJ255" s="39">
        <v>12.08</v>
      </c>
      <c r="BK255" s="29"/>
    </row>
    <row r="256" spans="1:63" x14ac:dyDescent="0.35">
      <c r="A256">
        <v>10</v>
      </c>
      <c r="B256" t="s">
        <v>540</v>
      </c>
      <c r="C256" t="s">
        <v>541</v>
      </c>
      <c r="D256" s="21">
        <v>0.1052</v>
      </c>
      <c r="E256" s="22">
        <v>7.82</v>
      </c>
      <c r="F256" s="21">
        <v>0.29199999999999998</v>
      </c>
      <c r="G256" s="22">
        <v>6.17</v>
      </c>
      <c r="H256" s="21">
        <v>0.24329999999999999</v>
      </c>
      <c r="I256" s="22">
        <v>3.79</v>
      </c>
      <c r="J256" s="23">
        <v>0.5353</v>
      </c>
      <c r="K256" s="22">
        <v>5.08</v>
      </c>
      <c r="L256" s="23">
        <v>532.61</v>
      </c>
      <c r="M256" s="29"/>
      <c r="N256" s="38">
        <v>129.33000000000001</v>
      </c>
      <c r="O256" s="39">
        <v>0.12</v>
      </c>
      <c r="P256" s="38">
        <v>193.49</v>
      </c>
      <c r="Q256" s="39">
        <v>1.88</v>
      </c>
      <c r="R256" s="29"/>
      <c r="S256" s="23">
        <v>369.24</v>
      </c>
      <c r="T256" s="22">
        <v>13.84</v>
      </c>
      <c r="U256" s="23">
        <v>369.24</v>
      </c>
      <c r="V256" s="22">
        <v>13.84</v>
      </c>
      <c r="W256" s="23">
        <v>369.24</v>
      </c>
      <c r="X256" s="22">
        <v>13.84</v>
      </c>
      <c r="Y256" s="23">
        <v>369.24</v>
      </c>
      <c r="Z256" s="22">
        <v>13.84</v>
      </c>
      <c r="AA256" s="23">
        <v>369.24</v>
      </c>
      <c r="AB256" s="22">
        <v>13.84</v>
      </c>
      <c r="AC256" s="23">
        <v>369.24</v>
      </c>
      <c r="AD256" s="22">
        <v>13.84</v>
      </c>
      <c r="AE256" s="23">
        <v>369.24</v>
      </c>
      <c r="AF256" s="22">
        <v>13.84</v>
      </c>
      <c r="AG256" s="23">
        <v>1075.0500000000002</v>
      </c>
      <c r="AH256" s="22">
        <v>13.84</v>
      </c>
      <c r="AI256" s="23">
        <v>1310.3200000000002</v>
      </c>
      <c r="AJ256" s="22">
        <v>13.84</v>
      </c>
      <c r="AK256" s="23">
        <v>2957.21</v>
      </c>
      <c r="AL256" s="22">
        <v>13.84</v>
      </c>
      <c r="AM256" s="23">
        <v>10738.97</v>
      </c>
      <c r="AN256" s="22">
        <v>13.8</v>
      </c>
      <c r="AO256" s="29"/>
      <c r="AP256" s="40">
        <v>0</v>
      </c>
      <c r="AQ256" s="41">
        <v>0</v>
      </c>
      <c r="AR256" s="40">
        <v>1031.18</v>
      </c>
      <c r="AS256" s="41">
        <v>8.83</v>
      </c>
      <c r="AT256" s="40">
        <v>1095.3400000000001</v>
      </c>
      <c r="AU256" s="41">
        <v>8.64</v>
      </c>
      <c r="AV256" s="29"/>
      <c r="AW256" s="42">
        <v>1.82</v>
      </c>
      <c r="AX256" s="42">
        <v>2.34</v>
      </c>
      <c r="AY256" s="22">
        <v>0</v>
      </c>
      <c r="AZ256" s="42">
        <v>70.319999999999993</v>
      </c>
      <c r="BA256" s="22">
        <v>-0.85</v>
      </c>
      <c r="BB256" s="29"/>
      <c r="BC256" s="43">
        <v>86.85</v>
      </c>
      <c r="BD256" s="39">
        <v>3.58</v>
      </c>
      <c r="BE256" s="43">
        <v>78.5</v>
      </c>
      <c r="BF256" s="39">
        <v>3.56</v>
      </c>
      <c r="BG256" s="43">
        <v>52.1</v>
      </c>
      <c r="BH256" s="39">
        <v>1.96</v>
      </c>
      <c r="BI256" s="43">
        <v>12.5</v>
      </c>
      <c r="BJ256" s="39">
        <v>1.63</v>
      </c>
      <c r="BK256" s="29"/>
    </row>
    <row r="257" spans="1:63" x14ac:dyDescent="0.35">
      <c r="A257">
        <v>10</v>
      </c>
      <c r="B257" t="s">
        <v>542</v>
      </c>
      <c r="C257" t="s">
        <v>543</v>
      </c>
      <c r="D257" s="21">
        <v>0.10199999999999999</v>
      </c>
      <c r="E257" s="22">
        <v>0.8</v>
      </c>
      <c r="F257" s="21">
        <v>0.216</v>
      </c>
      <c r="G257" s="22">
        <v>2.41</v>
      </c>
      <c r="H257" s="21">
        <v>0.17199999999999999</v>
      </c>
      <c r="I257" s="22">
        <v>2.78</v>
      </c>
      <c r="J257" s="23">
        <v>0.38800000000000001</v>
      </c>
      <c r="K257" s="22">
        <v>2.58</v>
      </c>
      <c r="L257" s="23">
        <v>477.6</v>
      </c>
      <c r="M257" s="29"/>
      <c r="N257" s="38">
        <v>203.86</v>
      </c>
      <c r="O257" s="39">
        <v>2.66</v>
      </c>
      <c r="P257" s="38">
        <v>280.02999999999997</v>
      </c>
      <c r="Q257" s="39">
        <v>2.5</v>
      </c>
      <c r="R257" s="29"/>
      <c r="S257" s="23">
        <v>114.06</v>
      </c>
      <c r="T257" s="22">
        <v>14.29</v>
      </c>
      <c r="U257" s="23">
        <v>206.04</v>
      </c>
      <c r="V257" s="22">
        <v>14.29</v>
      </c>
      <c r="W257" s="23">
        <v>168</v>
      </c>
      <c r="X257" s="22">
        <v>14.29</v>
      </c>
      <c r="Y257" s="23">
        <v>336</v>
      </c>
      <c r="Z257" s="22">
        <v>14.29</v>
      </c>
      <c r="AA257" s="23">
        <v>504</v>
      </c>
      <c r="AB257" s="22">
        <v>14.29</v>
      </c>
      <c r="AC257" s="23">
        <v>672</v>
      </c>
      <c r="AD257" s="22">
        <v>14.29</v>
      </c>
      <c r="AE257" s="23">
        <v>840</v>
      </c>
      <c r="AF257" s="22">
        <v>14.29</v>
      </c>
      <c r="AG257" s="23">
        <v>3528</v>
      </c>
      <c r="AH257" s="22">
        <v>14.29</v>
      </c>
      <c r="AI257" s="23">
        <v>4200</v>
      </c>
      <c r="AJ257" s="22">
        <v>14.29</v>
      </c>
      <c r="AK257" s="23">
        <v>10080</v>
      </c>
      <c r="AL257" s="22">
        <v>14.29</v>
      </c>
      <c r="AM257" s="23">
        <v>50400</v>
      </c>
      <c r="AN257" s="22">
        <v>14.29</v>
      </c>
      <c r="AO257" s="29"/>
      <c r="AP257" s="40">
        <v>0</v>
      </c>
      <c r="AQ257" s="41">
        <v>0</v>
      </c>
      <c r="AR257" s="40">
        <v>795.52</v>
      </c>
      <c r="AS257" s="41">
        <v>3.02</v>
      </c>
      <c r="AT257" s="40">
        <v>963.67</v>
      </c>
      <c r="AU257" s="41">
        <v>3.92</v>
      </c>
      <c r="AV257" s="29"/>
      <c r="AW257" s="42">
        <v>2.04</v>
      </c>
      <c r="AX257" s="42">
        <v>2.04</v>
      </c>
      <c r="AY257" s="22">
        <v>3.03</v>
      </c>
      <c r="AZ257" s="42">
        <v>0</v>
      </c>
      <c r="BA257" s="22">
        <v>0</v>
      </c>
      <c r="BB257" s="29"/>
      <c r="BC257" s="43">
        <v>86.85</v>
      </c>
      <c r="BD257" s="39">
        <v>3.55</v>
      </c>
      <c r="BE257" s="43">
        <v>78.5</v>
      </c>
      <c r="BF257" s="39">
        <v>3.56</v>
      </c>
      <c r="BG257" s="43">
        <v>52.1</v>
      </c>
      <c r="BH257" s="39">
        <v>1.94</v>
      </c>
      <c r="BI257" s="43">
        <v>8.4</v>
      </c>
      <c r="BJ257" s="39">
        <v>2.44</v>
      </c>
      <c r="BK257" s="29"/>
    </row>
    <row r="258" spans="1:63" x14ac:dyDescent="0.35">
      <c r="A258">
        <v>10</v>
      </c>
      <c r="B258" t="s">
        <v>544</v>
      </c>
      <c r="C258" t="s">
        <v>545</v>
      </c>
      <c r="D258" s="21">
        <v>8.48E-2</v>
      </c>
      <c r="E258" s="22">
        <v>2.5</v>
      </c>
      <c r="F258" s="21">
        <v>0.30819999999999997</v>
      </c>
      <c r="G258" s="22">
        <v>5.09</v>
      </c>
      <c r="H258" s="21">
        <v>0.24049999999999999</v>
      </c>
      <c r="I258" s="22">
        <v>5.0999999999999996</v>
      </c>
      <c r="J258" s="23">
        <v>0.54869999999999997</v>
      </c>
      <c r="K258" s="22">
        <v>5.09</v>
      </c>
      <c r="L258" s="23">
        <v>334.88</v>
      </c>
      <c r="M258" s="29"/>
      <c r="N258" s="38">
        <v>311.26</v>
      </c>
      <c r="O258" s="39">
        <v>1.27</v>
      </c>
      <c r="P258" s="38">
        <v>362.34</v>
      </c>
      <c r="Q258" s="39">
        <v>1.23</v>
      </c>
      <c r="R258" s="29"/>
      <c r="S258" s="23">
        <v>359.51</v>
      </c>
      <c r="T258" s="22">
        <v>2.2999999999999998</v>
      </c>
      <c r="U258" s="23">
        <v>359.51</v>
      </c>
      <c r="V258" s="22">
        <v>2.2999999999999998</v>
      </c>
      <c r="W258" s="23">
        <v>359.51</v>
      </c>
      <c r="X258" s="22">
        <v>2.2999999999999998</v>
      </c>
      <c r="Y258" s="23">
        <v>359.51</v>
      </c>
      <c r="Z258" s="22">
        <v>2.2999999999999998</v>
      </c>
      <c r="AA258" s="23">
        <v>359.51</v>
      </c>
      <c r="AB258" s="22">
        <v>2.2999999999999998</v>
      </c>
      <c r="AC258" s="23">
        <v>359.51</v>
      </c>
      <c r="AD258" s="22">
        <v>2.2999999999999998</v>
      </c>
      <c r="AE258" s="23">
        <v>359.51</v>
      </c>
      <c r="AF258" s="22">
        <v>2.2999999999999998</v>
      </c>
      <c r="AG258" s="23">
        <v>1514.51</v>
      </c>
      <c r="AH258" s="22">
        <v>8.4600000000000009</v>
      </c>
      <c r="AI258" s="23">
        <v>1934.51</v>
      </c>
      <c r="AJ258" s="22">
        <v>8.9</v>
      </c>
      <c r="AK258" s="23">
        <v>5609.51</v>
      </c>
      <c r="AL258" s="22">
        <v>9.9600000000000009</v>
      </c>
      <c r="AM258" s="23">
        <v>30809.51</v>
      </c>
      <c r="AN258" s="22">
        <v>10.42</v>
      </c>
      <c r="AO258" s="29"/>
      <c r="AP258" s="40">
        <v>0</v>
      </c>
      <c r="AQ258" s="41">
        <v>0</v>
      </c>
      <c r="AR258" s="40">
        <v>1005.65</v>
      </c>
      <c r="AS258" s="41">
        <v>2.04</v>
      </c>
      <c r="AT258" s="40">
        <v>1056.73</v>
      </c>
      <c r="AU258" s="41">
        <v>1.99</v>
      </c>
      <c r="AV258" s="29"/>
      <c r="AW258" s="42">
        <v>1.89</v>
      </c>
      <c r="AX258" s="42">
        <v>3.25</v>
      </c>
      <c r="AY258" s="22">
        <v>2.2000000000000002</v>
      </c>
      <c r="AZ258" s="42">
        <v>0</v>
      </c>
      <c r="BA258" s="22">
        <v>0</v>
      </c>
      <c r="BB258" s="29"/>
      <c r="BC258" s="43">
        <v>86.5</v>
      </c>
      <c r="BD258" s="39">
        <v>3.14</v>
      </c>
      <c r="BE258" s="43">
        <v>78.5</v>
      </c>
      <c r="BF258" s="39">
        <v>3.56</v>
      </c>
      <c r="BG258" s="43">
        <v>52</v>
      </c>
      <c r="BH258" s="39">
        <v>4</v>
      </c>
      <c r="BI258" s="43">
        <v>13.8</v>
      </c>
      <c r="BJ258" s="39">
        <v>33.979999999999997</v>
      </c>
      <c r="BK258" s="29"/>
    </row>
    <row r="259" spans="1:63" x14ac:dyDescent="0.35">
      <c r="A259">
        <v>10</v>
      </c>
      <c r="B259" t="s">
        <v>546</v>
      </c>
      <c r="C259" t="s">
        <v>547</v>
      </c>
      <c r="D259" s="21">
        <v>7.3800000000000004E-2</v>
      </c>
      <c r="E259" s="22">
        <v>3.87</v>
      </c>
      <c r="F259" s="21">
        <v>0.1968</v>
      </c>
      <c r="G259" s="22">
        <v>4.4800000000000004</v>
      </c>
      <c r="H259" s="21">
        <v>0.15740000000000001</v>
      </c>
      <c r="I259" s="22">
        <v>4.47</v>
      </c>
      <c r="J259" s="23">
        <v>0.35420000000000001</v>
      </c>
      <c r="K259" s="22">
        <v>4.4800000000000004</v>
      </c>
      <c r="L259" s="23">
        <v>388.37</v>
      </c>
      <c r="M259" s="29"/>
      <c r="N259" s="38">
        <v>181.53</v>
      </c>
      <c r="O259" s="39">
        <v>10.26</v>
      </c>
      <c r="P259" s="38">
        <v>235.98</v>
      </c>
      <c r="Q259" s="39">
        <v>8.5399999999999991</v>
      </c>
      <c r="R259" s="29"/>
      <c r="S259" s="23">
        <v>186.72</v>
      </c>
      <c r="T259" s="22">
        <v>3.51</v>
      </c>
      <c r="U259" s="23">
        <v>279.99</v>
      </c>
      <c r="V259" s="22">
        <v>3.49</v>
      </c>
      <c r="W259" s="23">
        <v>186.72</v>
      </c>
      <c r="X259" s="22">
        <v>3.51</v>
      </c>
      <c r="Y259" s="23">
        <v>279.99</v>
      </c>
      <c r="Z259" s="22">
        <v>3.49</v>
      </c>
      <c r="AA259" s="23">
        <v>279.99</v>
      </c>
      <c r="AB259" s="22">
        <v>3.49</v>
      </c>
      <c r="AC259" s="23">
        <v>559.98</v>
      </c>
      <c r="AD259" s="22">
        <v>3.49</v>
      </c>
      <c r="AE259" s="23">
        <v>559.98</v>
      </c>
      <c r="AF259" s="22">
        <v>3.49</v>
      </c>
      <c r="AG259" s="23">
        <v>1679.94</v>
      </c>
      <c r="AH259" s="22">
        <v>3.49</v>
      </c>
      <c r="AI259" s="23">
        <v>2239.92</v>
      </c>
      <c r="AJ259" s="22">
        <v>3.49</v>
      </c>
      <c r="AK259" s="23">
        <v>5039.82</v>
      </c>
      <c r="AL259" s="22">
        <v>3.49</v>
      </c>
      <c r="AM259" s="23">
        <v>24079.14</v>
      </c>
      <c r="AN259" s="22">
        <v>3.49</v>
      </c>
      <c r="AO259" s="29"/>
      <c r="AP259" s="40">
        <v>0</v>
      </c>
      <c r="AQ259" s="41">
        <v>0</v>
      </c>
      <c r="AR259" s="40">
        <v>756.62</v>
      </c>
      <c r="AS259" s="41">
        <v>5.24</v>
      </c>
      <c r="AT259" s="40">
        <v>904.34</v>
      </c>
      <c r="AU259" s="41">
        <v>4.93</v>
      </c>
      <c r="AV259" s="29"/>
      <c r="AW259" s="42">
        <v>1.8</v>
      </c>
      <c r="AX259" s="42">
        <v>4.59</v>
      </c>
      <c r="AY259" s="22">
        <v>7.63</v>
      </c>
      <c r="AZ259" s="42">
        <v>0</v>
      </c>
      <c r="BA259" s="22">
        <v>0</v>
      </c>
      <c r="BB259" s="29"/>
      <c r="BC259" s="43">
        <v>86.85</v>
      </c>
      <c r="BD259" s="39">
        <v>3.58</v>
      </c>
      <c r="BE259" s="43">
        <v>78.5</v>
      </c>
      <c r="BF259" s="39">
        <v>3.56</v>
      </c>
      <c r="BG259" s="43">
        <v>52.1</v>
      </c>
      <c r="BH259" s="39">
        <v>1.96</v>
      </c>
      <c r="BI259" s="43">
        <v>8</v>
      </c>
      <c r="BJ259" s="39">
        <v>3.9</v>
      </c>
      <c r="BK259" s="29"/>
    </row>
    <row r="260" spans="1:63" x14ac:dyDescent="0.35">
      <c r="A260">
        <v>10</v>
      </c>
      <c r="B260" t="s">
        <v>548</v>
      </c>
      <c r="C260" t="s">
        <v>549</v>
      </c>
      <c r="D260" s="21">
        <v>8.4199999999999997E-2</v>
      </c>
      <c r="E260" s="22">
        <v>6.75</v>
      </c>
      <c r="F260" s="21">
        <v>0.3211</v>
      </c>
      <c r="G260" s="22">
        <v>6.37</v>
      </c>
      <c r="H260" s="21">
        <v>0.26869999999999999</v>
      </c>
      <c r="I260" s="22">
        <v>5.86</v>
      </c>
      <c r="J260" s="23">
        <v>0.58979999999999999</v>
      </c>
      <c r="K260" s="22">
        <v>6.14</v>
      </c>
      <c r="L260" s="23">
        <v>470.09</v>
      </c>
      <c r="M260" s="29"/>
      <c r="N260" s="38">
        <v>195.46</v>
      </c>
      <c r="O260" s="39">
        <v>0</v>
      </c>
      <c r="P260" s="38">
        <v>251.93</v>
      </c>
      <c r="Q260" s="39">
        <v>0</v>
      </c>
      <c r="R260" s="29"/>
      <c r="S260" s="23">
        <v>228.9</v>
      </c>
      <c r="T260" s="22">
        <v>6.75</v>
      </c>
      <c r="U260" s="23">
        <v>228.9</v>
      </c>
      <c r="V260" s="22">
        <v>6.75</v>
      </c>
      <c r="W260" s="23" t="s">
        <v>773</v>
      </c>
      <c r="X260" s="22" t="s">
        <v>773</v>
      </c>
      <c r="Y260" s="23" t="s">
        <v>773</v>
      </c>
      <c r="Z260" s="22" t="s">
        <v>773</v>
      </c>
      <c r="AA260" s="23" t="s">
        <v>773</v>
      </c>
      <c r="AB260" s="22" t="s">
        <v>773</v>
      </c>
      <c r="AC260" s="23" t="s">
        <v>773</v>
      </c>
      <c r="AD260" s="22" t="s">
        <v>773</v>
      </c>
      <c r="AE260" s="23" t="s">
        <v>773</v>
      </c>
      <c r="AF260" s="22" t="s">
        <v>773</v>
      </c>
      <c r="AG260" s="23" t="s">
        <v>773</v>
      </c>
      <c r="AH260" s="22" t="s">
        <v>773</v>
      </c>
      <c r="AI260" s="23" t="s">
        <v>773</v>
      </c>
      <c r="AJ260" s="22" t="s">
        <v>773</v>
      </c>
      <c r="AK260" s="23" t="s">
        <v>773</v>
      </c>
      <c r="AL260" s="22" t="s">
        <v>773</v>
      </c>
      <c r="AM260" s="23" t="s">
        <v>773</v>
      </c>
      <c r="AN260" s="22" t="s">
        <v>773</v>
      </c>
      <c r="AO260" s="29"/>
      <c r="AP260" s="40">
        <v>0</v>
      </c>
      <c r="AQ260" s="41">
        <v>0</v>
      </c>
      <c r="AR260" s="40">
        <v>894.44999999999993</v>
      </c>
      <c r="AS260" s="41">
        <v>6.7</v>
      </c>
      <c r="AT260" s="40">
        <v>950.92</v>
      </c>
      <c r="AU260" s="41">
        <v>6.28</v>
      </c>
      <c r="AV260" s="29"/>
      <c r="AW260" s="42">
        <v>1.4</v>
      </c>
      <c r="AX260" s="42">
        <v>1.4</v>
      </c>
      <c r="AY260" s="22">
        <v>0</v>
      </c>
      <c r="AZ260" s="42">
        <v>0</v>
      </c>
      <c r="BA260" s="22">
        <v>0</v>
      </c>
      <c r="BB260" s="29"/>
      <c r="BC260" s="43">
        <v>86.85</v>
      </c>
      <c r="BD260" s="39">
        <v>3.58</v>
      </c>
      <c r="BE260" s="43">
        <v>78.5</v>
      </c>
      <c r="BF260" s="39">
        <v>3.56</v>
      </c>
      <c r="BG260" s="43">
        <v>52.1</v>
      </c>
      <c r="BH260" s="39">
        <v>1.96</v>
      </c>
      <c r="BI260" s="43">
        <v>17.149999999999999</v>
      </c>
      <c r="BJ260" s="39">
        <v>2.08</v>
      </c>
      <c r="BK260" s="29"/>
    </row>
    <row r="261" spans="1:63" x14ac:dyDescent="0.35">
      <c r="A261">
        <v>10</v>
      </c>
      <c r="B261" t="s">
        <v>550</v>
      </c>
      <c r="C261" t="s">
        <v>551</v>
      </c>
      <c r="D261" s="21">
        <v>8.0299999999999996E-2</v>
      </c>
      <c r="E261" s="22">
        <v>7.37</v>
      </c>
      <c r="F261" s="21">
        <v>0.26119999999999999</v>
      </c>
      <c r="G261" s="22">
        <v>20.190000000000001</v>
      </c>
      <c r="H261" s="21">
        <v>0.20380000000000001</v>
      </c>
      <c r="I261" s="22">
        <v>18.510000000000002</v>
      </c>
      <c r="J261" s="23">
        <v>0.46499999999999997</v>
      </c>
      <c r="K261" s="22">
        <v>19.45</v>
      </c>
      <c r="L261" s="23">
        <v>417.8</v>
      </c>
      <c r="M261" s="29"/>
      <c r="N261" s="38">
        <v>388.8</v>
      </c>
      <c r="O261" s="39">
        <v>5.47</v>
      </c>
      <c r="P261" s="38">
        <v>388.8</v>
      </c>
      <c r="Q261" s="39">
        <v>5.47</v>
      </c>
      <c r="R261" s="29"/>
      <c r="S261" s="23">
        <v>197.52</v>
      </c>
      <c r="T261" s="22">
        <v>3.85</v>
      </c>
      <c r="U261" s="23">
        <v>197.52</v>
      </c>
      <c r="V261" s="22">
        <v>3.85</v>
      </c>
      <c r="W261" s="23">
        <v>197.52</v>
      </c>
      <c r="X261" s="22">
        <v>3.85</v>
      </c>
      <c r="Y261" s="23">
        <v>197.52</v>
      </c>
      <c r="Z261" s="22">
        <v>3.85</v>
      </c>
      <c r="AA261" s="23">
        <v>197.52</v>
      </c>
      <c r="AB261" s="22">
        <v>3.85</v>
      </c>
      <c r="AC261" s="23">
        <v>197.52</v>
      </c>
      <c r="AD261" s="22">
        <v>3.85</v>
      </c>
      <c r="AE261" s="23">
        <v>197.52</v>
      </c>
      <c r="AF261" s="22">
        <v>3.85</v>
      </c>
      <c r="AG261" s="23">
        <v>908.88</v>
      </c>
      <c r="AH261" s="22">
        <v>3.85</v>
      </c>
      <c r="AI261" s="23">
        <v>908.88</v>
      </c>
      <c r="AJ261" s="22">
        <v>3.85</v>
      </c>
      <c r="AK261" s="23">
        <v>2118</v>
      </c>
      <c r="AL261" s="22">
        <v>3.86</v>
      </c>
      <c r="AM261" s="23">
        <v>8867.2800000000007</v>
      </c>
      <c r="AN261" s="22">
        <v>3.87</v>
      </c>
      <c r="AO261" s="29"/>
      <c r="AP261" s="40">
        <v>0</v>
      </c>
      <c r="AQ261" s="41">
        <v>0</v>
      </c>
      <c r="AR261" s="40">
        <v>1004.12</v>
      </c>
      <c r="AS261" s="41">
        <v>5.92</v>
      </c>
      <c r="AT261" s="40">
        <v>1004.12</v>
      </c>
      <c r="AU261" s="41">
        <v>5.92</v>
      </c>
      <c r="AV261" s="29"/>
      <c r="AW261" s="42">
        <v>2.5</v>
      </c>
      <c r="AX261" s="42">
        <v>2.5</v>
      </c>
      <c r="AY261" s="22">
        <v>85.19</v>
      </c>
      <c r="AZ261" s="42">
        <v>0</v>
      </c>
      <c r="BA261" s="22">
        <v>0</v>
      </c>
      <c r="BB261" s="29"/>
      <c r="BC261" s="43">
        <v>86.85</v>
      </c>
      <c r="BD261" s="39">
        <v>3.58</v>
      </c>
      <c r="BE261" s="43">
        <v>78.5</v>
      </c>
      <c r="BF261" s="39">
        <v>3.56</v>
      </c>
      <c r="BG261" s="43">
        <v>52.1</v>
      </c>
      <c r="BH261" s="39">
        <v>1.96</v>
      </c>
      <c r="BI261" s="43">
        <v>11</v>
      </c>
      <c r="BJ261" s="39">
        <v>4.76</v>
      </c>
      <c r="BK261" s="29"/>
    </row>
    <row r="262" spans="1:63" x14ac:dyDescent="0.35">
      <c r="A262">
        <v>10</v>
      </c>
      <c r="B262" t="s">
        <v>552</v>
      </c>
      <c r="C262" t="s">
        <v>553</v>
      </c>
      <c r="D262" s="21">
        <v>7.22E-2</v>
      </c>
      <c r="E262" s="22">
        <v>4.47</v>
      </c>
      <c r="F262" s="21">
        <v>0.18870000000000001</v>
      </c>
      <c r="G262" s="22">
        <v>6.33</v>
      </c>
      <c r="H262" s="21">
        <v>0.17019999999999999</v>
      </c>
      <c r="I262" s="22">
        <v>6.34</v>
      </c>
      <c r="J262" s="23">
        <v>0.3589</v>
      </c>
      <c r="K262" s="22">
        <v>6.34</v>
      </c>
      <c r="L262" s="23">
        <v>358.5</v>
      </c>
      <c r="M262" s="29"/>
      <c r="N262" s="38">
        <v>181.16</v>
      </c>
      <c r="O262" s="39">
        <v>18.02</v>
      </c>
      <c r="P262" s="38">
        <v>220.97</v>
      </c>
      <c r="Q262" s="39">
        <v>20.63</v>
      </c>
      <c r="R262" s="29"/>
      <c r="S262" s="23">
        <v>95</v>
      </c>
      <c r="T262" s="22">
        <v>10.47</v>
      </c>
      <c r="U262" s="23">
        <v>286</v>
      </c>
      <c r="V262" s="22">
        <v>10</v>
      </c>
      <c r="W262" s="23">
        <v>200</v>
      </c>
      <c r="X262" s="22">
        <v>9.89</v>
      </c>
      <c r="Y262" s="23">
        <v>452</v>
      </c>
      <c r="Z262" s="22">
        <v>9.98</v>
      </c>
      <c r="AA262" s="23">
        <v>452</v>
      </c>
      <c r="AB262" s="22">
        <v>9.98</v>
      </c>
      <c r="AC262" s="23">
        <v>791</v>
      </c>
      <c r="AD262" s="22">
        <v>10.01</v>
      </c>
      <c r="AE262" s="23">
        <v>791</v>
      </c>
      <c r="AF262" s="22">
        <v>10.01</v>
      </c>
      <c r="AG262" s="23">
        <v>4193</v>
      </c>
      <c r="AH262" s="22">
        <v>9.99</v>
      </c>
      <c r="AI262" s="23">
        <v>4193</v>
      </c>
      <c r="AJ262" s="22">
        <v>9.99</v>
      </c>
      <c r="AK262" s="23">
        <v>13594</v>
      </c>
      <c r="AL262" s="22">
        <v>10</v>
      </c>
      <c r="AM262" s="23">
        <v>41052</v>
      </c>
      <c r="AN262" s="22">
        <v>10</v>
      </c>
      <c r="AO262" s="29"/>
      <c r="AP262" s="40">
        <v>0</v>
      </c>
      <c r="AQ262" s="41">
        <v>0</v>
      </c>
      <c r="AR262" s="40">
        <v>634.66</v>
      </c>
      <c r="AS262" s="41">
        <v>8.92</v>
      </c>
      <c r="AT262" s="40">
        <v>865.47</v>
      </c>
      <c r="AU262" s="41">
        <v>10.06</v>
      </c>
      <c r="AV262" s="29"/>
      <c r="AW262" s="42">
        <v>1.77</v>
      </c>
      <c r="AX262" s="42">
        <v>1.87</v>
      </c>
      <c r="AY262" s="22">
        <v>2.75</v>
      </c>
      <c r="AZ262" s="42">
        <v>0</v>
      </c>
      <c r="BA262" s="22">
        <v>0</v>
      </c>
      <c r="BB262" s="29"/>
      <c r="BC262" s="43">
        <v>86.85</v>
      </c>
      <c r="BD262" s="39">
        <v>3.55</v>
      </c>
      <c r="BE262" s="43">
        <v>78.5</v>
      </c>
      <c r="BF262" s="39">
        <v>3.56</v>
      </c>
      <c r="BG262" s="43">
        <v>52.1</v>
      </c>
      <c r="BH262" s="39">
        <v>1.96</v>
      </c>
      <c r="BI262" s="43">
        <v>9.6</v>
      </c>
      <c r="BJ262" s="39">
        <v>3.23</v>
      </c>
      <c r="BK262" s="29"/>
    </row>
    <row r="263" spans="1:63" x14ac:dyDescent="0.35">
      <c r="A263">
        <v>10</v>
      </c>
      <c r="B263" t="s">
        <v>554</v>
      </c>
      <c r="C263" t="s">
        <v>555</v>
      </c>
      <c r="D263" s="21">
        <v>0.10857</v>
      </c>
      <c r="E263" s="22">
        <v>1.0900000000000001</v>
      </c>
      <c r="F263" s="21">
        <v>0.22566</v>
      </c>
      <c r="G263" s="22">
        <v>-9.9600000000000009</v>
      </c>
      <c r="H263" s="21">
        <v>0.19228000000000001</v>
      </c>
      <c r="I263" s="22">
        <v>-7.17</v>
      </c>
      <c r="J263" s="23">
        <v>0.41793999999999998</v>
      </c>
      <c r="K263" s="22">
        <v>-8.6999999999999993</v>
      </c>
      <c r="L263" s="23">
        <v>537.6</v>
      </c>
      <c r="M263" s="29"/>
      <c r="N263" s="38">
        <v>352.26</v>
      </c>
      <c r="O263" s="39">
        <v>-0.37</v>
      </c>
      <c r="P263" s="38">
        <v>358.28</v>
      </c>
      <c r="Q263" s="39">
        <v>-0.36</v>
      </c>
      <c r="R263" s="29"/>
      <c r="S263" s="23">
        <v>255</v>
      </c>
      <c r="T263" s="22">
        <v>5.81</v>
      </c>
      <c r="U263" s="23">
        <v>255</v>
      </c>
      <c r="V263" s="22">
        <v>5.81</v>
      </c>
      <c r="W263" s="23">
        <v>255</v>
      </c>
      <c r="X263" s="22">
        <v>5.81</v>
      </c>
      <c r="Y263" s="23">
        <v>303</v>
      </c>
      <c r="Z263" s="22">
        <v>5.94</v>
      </c>
      <c r="AA263" s="23">
        <v>352</v>
      </c>
      <c r="AB263" s="22">
        <v>5.71</v>
      </c>
      <c r="AC263" s="23">
        <v>352</v>
      </c>
      <c r="AD263" s="22">
        <v>5.71</v>
      </c>
      <c r="AE263" s="23">
        <v>352</v>
      </c>
      <c r="AF263" s="22">
        <v>5.71</v>
      </c>
      <c r="AG263" s="23">
        <v>2864</v>
      </c>
      <c r="AH263" s="22">
        <v>5.41</v>
      </c>
      <c r="AI263" s="23">
        <v>3492</v>
      </c>
      <c r="AJ263" s="22">
        <v>5.4</v>
      </c>
      <c r="AK263" s="23">
        <v>8547</v>
      </c>
      <c r="AL263" s="22">
        <v>5.41</v>
      </c>
      <c r="AM263" s="23">
        <v>25167</v>
      </c>
      <c r="AN263" s="22">
        <v>5.8</v>
      </c>
      <c r="AO263" s="29"/>
      <c r="AP263" s="40">
        <v>0</v>
      </c>
      <c r="AQ263" s="41">
        <v>0</v>
      </c>
      <c r="AR263" s="40">
        <v>1144.8600000000001</v>
      </c>
      <c r="AS263" s="41">
        <v>1.64</v>
      </c>
      <c r="AT263" s="40">
        <v>1150.8800000000001</v>
      </c>
      <c r="AU263" s="41">
        <v>1.63</v>
      </c>
      <c r="AV263" s="29"/>
      <c r="AW263" s="42">
        <v>1.23</v>
      </c>
      <c r="AX263" s="42">
        <v>1.23</v>
      </c>
      <c r="AY263" s="22">
        <v>4.24</v>
      </c>
      <c r="AZ263" s="42">
        <v>0</v>
      </c>
      <c r="BA263" s="22">
        <v>0</v>
      </c>
      <c r="BB263" s="29"/>
      <c r="BC263" s="43">
        <v>86.85</v>
      </c>
      <c r="BD263" s="39">
        <v>3.55</v>
      </c>
      <c r="BE263" s="43">
        <v>78.5</v>
      </c>
      <c r="BF263" s="39">
        <v>3.56</v>
      </c>
      <c r="BG263" s="43">
        <v>52.1</v>
      </c>
      <c r="BH263" s="39">
        <v>1.94</v>
      </c>
      <c r="BI263" s="43">
        <v>21</v>
      </c>
      <c r="BJ263" s="39">
        <v>5</v>
      </c>
      <c r="BK263" s="29"/>
    </row>
    <row r="264" spans="1:63" x14ac:dyDescent="0.35">
      <c r="A264">
        <v>10</v>
      </c>
      <c r="B264" t="s">
        <v>556</v>
      </c>
      <c r="C264" t="s">
        <v>557</v>
      </c>
      <c r="D264" s="21">
        <v>0.1062</v>
      </c>
      <c r="E264" s="22">
        <v>4.8099999999999996</v>
      </c>
      <c r="F264" s="21">
        <v>0.33810000000000001</v>
      </c>
      <c r="G264" s="22">
        <v>3.54</v>
      </c>
      <c r="H264" s="21">
        <v>0.28000000000000003</v>
      </c>
      <c r="I264" s="22">
        <v>12.48</v>
      </c>
      <c r="J264" s="23">
        <v>0.61810000000000009</v>
      </c>
      <c r="K264" s="22">
        <v>7.41</v>
      </c>
      <c r="L264" s="23">
        <v>514.61</v>
      </c>
      <c r="M264" s="29"/>
      <c r="N264" s="38">
        <v>190.37</v>
      </c>
      <c r="O264" s="39">
        <v>-11.49</v>
      </c>
      <c r="P264" s="38">
        <v>276.73</v>
      </c>
      <c r="Q264" s="39">
        <v>-4.3</v>
      </c>
      <c r="R264" s="29"/>
      <c r="S264" s="23">
        <v>202.2</v>
      </c>
      <c r="T264" s="22">
        <v>2.74</v>
      </c>
      <c r="U264" s="23">
        <v>202.2</v>
      </c>
      <c r="V264" s="22">
        <v>2.74</v>
      </c>
      <c r="W264" s="23">
        <v>202.2</v>
      </c>
      <c r="X264" s="22">
        <v>2.74</v>
      </c>
      <c r="Y264" s="23">
        <v>202.2</v>
      </c>
      <c r="Z264" s="22">
        <v>2.74</v>
      </c>
      <c r="AA264" s="23">
        <v>387.2</v>
      </c>
      <c r="AB264" s="22">
        <v>2.76</v>
      </c>
      <c r="AC264" s="23">
        <v>572.20000000000005</v>
      </c>
      <c r="AD264" s="22">
        <v>2.77</v>
      </c>
      <c r="AE264" s="23">
        <v>757.2</v>
      </c>
      <c r="AF264" s="22">
        <v>2.77</v>
      </c>
      <c r="AG264" s="23">
        <v>3717.2</v>
      </c>
      <c r="AH264" s="22">
        <v>2.78</v>
      </c>
      <c r="AI264" s="23">
        <v>4457.2</v>
      </c>
      <c r="AJ264" s="22">
        <v>2.78</v>
      </c>
      <c r="AK264" s="23">
        <v>10932.2</v>
      </c>
      <c r="AL264" s="22">
        <v>2.78</v>
      </c>
      <c r="AM264" s="23">
        <v>55332.2</v>
      </c>
      <c r="AN264" s="22">
        <v>2.78</v>
      </c>
      <c r="AO264" s="29"/>
      <c r="AP264" s="40">
        <v>0</v>
      </c>
      <c r="AQ264" s="41">
        <v>0</v>
      </c>
      <c r="AR264" s="40">
        <v>907.18000000000006</v>
      </c>
      <c r="AS264" s="41">
        <v>0.48</v>
      </c>
      <c r="AT264" s="40">
        <v>993.54</v>
      </c>
      <c r="AU264" s="41">
        <v>1.7</v>
      </c>
      <c r="AV264" s="29"/>
      <c r="AW264" s="42">
        <v>1.95</v>
      </c>
      <c r="AX264" s="42">
        <v>2.25</v>
      </c>
      <c r="AY264" s="22">
        <v>0</v>
      </c>
      <c r="AZ264" s="42">
        <v>0</v>
      </c>
      <c r="BA264" s="22">
        <v>0</v>
      </c>
      <c r="BB264" s="29"/>
      <c r="BC264" s="43">
        <v>86.85</v>
      </c>
      <c r="BD264" s="39">
        <v>3.58</v>
      </c>
      <c r="BE264" s="43">
        <v>78.5</v>
      </c>
      <c r="BF264" s="39">
        <v>3.56</v>
      </c>
      <c r="BG264" s="43">
        <v>52.1</v>
      </c>
      <c r="BH264" s="39">
        <v>1.96</v>
      </c>
      <c r="BI264" s="43">
        <v>12</v>
      </c>
      <c r="BJ264" s="39">
        <v>-5.88</v>
      </c>
      <c r="BK264" s="29"/>
    </row>
    <row r="265" spans="1:63" x14ac:dyDescent="0.35">
      <c r="A265">
        <v>10</v>
      </c>
      <c r="B265" t="s">
        <v>558</v>
      </c>
      <c r="C265" t="s">
        <v>559</v>
      </c>
      <c r="D265" s="21">
        <v>5.6399999999999999E-2</v>
      </c>
      <c r="E265" s="22">
        <v>7.04</v>
      </c>
      <c r="F265" s="21">
        <v>0.22750000000000001</v>
      </c>
      <c r="G265" s="22">
        <v>7.89</v>
      </c>
      <c r="H265" s="21">
        <v>0.18210000000000001</v>
      </c>
      <c r="I265" s="22">
        <v>7.44</v>
      </c>
      <c r="J265" s="23">
        <v>0.40960000000000002</v>
      </c>
      <c r="K265" s="22">
        <v>7.69</v>
      </c>
      <c r="L265" s="23">
        <v>298.68</v>
      </c>
      <c r="M265" s="29"/>
      <c r="N265" s="38">
        <v>266.39999999999998</v>
      </c>
      <c r="O265" s="39">
        <v>1.98</v>
      </c>
      <c r="P265" s="38">
        <v>394.56</v>
      </c>
      <c r="Q265" s="39">
        <v>1.99</v>
      </c>
      <c r="R265" s="29"/>
      <c r="S265" s="23">
        <v>197.76</v>
      </c>
      <c r="T265" s="22">
        <v>1.98</v>
      </c>
      <c r="U265" s="23">
        <v>197.76</v>
      </c>
      <c r="V265" s="22">
        <v>1.98</v>
      </c>
      <c r="W265" s="23">
        <v>197.76</v>
      </c>
      <c r="X265" s="22">
        <v>1.98</v>
      </c>
      <c r="Y265" s="23">
        <v>197.76</v>
      </c>
      <c r="Z265" s="22">
        <v>1.98</v>
      </c>
      <c r="AA265" s="23">
        <v>197.76</v>
      </c>
      <c r="AB265" s="22">
        <v>1.98</v>
      </c>
      <c r="AC265" s="23">
        <v>197.76</v>
      </c>
      <c r="AD265" s="22">
        <v>1.98</v>
      </c>
      <c r="AE265" s="23">
        <v>197.76</v>
      </c>
      <c r="AF265" s="22">
        <v>1.98</v>
      </c>
      <c r="AG265" s="23">
        <v>876.66</v>
      </c>
      <c r="AH265" s="22">
        <v>2.3199999999999998</v>
      </c>
      <c r="AI265" s="23">
        <v>1044.6600000000001</v>
      </c>
      <c r="AJ265" s="22">
        <v>2.42</v>
      </c>
      <c r="AK265" s="23">
        <v>2514.66</v>
      </c>
      <c r="AL265" s="22">
        <v>2.72</v>
      </c>
      <c r="AM265" s="23">
        <v>12594.66</v>
      </c>
      <c r="AN265" s="22">
        <v>2.9</v>
      </c>
      <c r="AO265" s="29"/>
      <c r="AP265" s="40">
        <v>0</v>
      </c>
      <c r="AQ265" s="41">
        <v>0</v>
      </c>
      <c r="AR265" s="40">
        <v>762.83999999999992</v>
      </c>
      <c r="AS265" s="41">
        <v>3.9</v>
      </c>
      <c r="AT265" s="40">
        <v>891</v>
      </c>
      <c r="AU265" s="41">
        <v>3.62</v>
      </c>
      <c r="AV265" s="29"/>
      <c r="AW265" s="42">
        <v>2.02</v>
      </c>
      <c r="AX265" s="42">
        <v>3.95</v>
      </c>
      <c r="AY265" s="22">
        <v>0</v>
      </c>
      <c r="AZ265" s="42">
        <v>0</v>
      </c>
      <c r="BA265" s="22">
        <v>0</v>
      </c>
      <c r="BB265" s="29"/>
      <c r="BC265" s="43">
        <v>86.85</v>
      </c>
      <c r="BD265" s="39">
        <v>3.58</v>
      </c>
      <c r="BE265" s="43">
        <v>78.5</v>
      </c>
      <c r="BF265" s="39">
        <v>3.56</v>
      </c>
      <c r="BG265" s="43">
        <v>52.1</v>
      </c>
      <c r="BH265" s="39">
        <v>1.96</v>
      </c>
      <c r="BI265" s="43">
        <v>10.8</v>
      </c>
      <c r="BJ265" s="39">
        <v>0</v>
      </c>
      <c r="BK265" s="29"/>
    </row>
    <row r="266" spans="1:63" x14ac:dyDescent="0.35">
      <c r="A266">
        <v>10</v>
      </c>
      <c r="B266" t="s">
        <v>560</v>
      </c>
      <c r="C266" t="s">
        <v>561</v>
      </c>
      <c r="D266" s="21">
        <v>0.10680000000000001</v>
      </c>
      <c r="E266" s="22">
        <v>9.19</v>
      </c>
      <c r="F266" s="21">
        <v>0.30940000000000001</v>
      </c>
      <c r="G266" s="22">
        <v>8.9700000000000006</v>
      </c>
      <c r="H266" s="21">
        <v>0.24560000000000001</v>
      </c>
      <c r="I266" s="22">
        <v>8.99</v>
      </c>
      <c r="J266" s="23">
        <v>0.55500000000000005</v>
      </c>
      <c r="K266" s="22">
        <v>8.98</v>
      </c>
      <c r="L266" s="23">
        <v>473.68</v>
      </c>
      <c r="M266" s="29"/>
      <c r="N266" s="38">
        <v>239.1</v>
      </c>
      <c r="O266" s="39">
        <v>0</v>
      </c>
      <c r="P266" s="38">
        <v>305.27</v>
      </c>
      <c r="Q266" s="39">
        <v>0</v>
      </c>
      <c r="R266" s="29"/>
      <c r="S266" s="23">
        <v>228.6</v>
      </c>
      <c r="T266" s="22">
        <v>0</v>
      </c>
      <c r="U266" s="23">
        <v>228.6</v>
      </c>
      <c r="V266" s="22">
        <v>0</v>
      </c>
      <c r="W266" s="23">
        <v>228.6</v>
      </c>
      <c r="X266" s="22">
        <v>0</v>
      </c>
      <c r="Y266" s="23">
        <v>228.6</v>
      </c>
      <c r="Z266" s="22">
        <v>0</v>
      </c>
      <c r="AA266" s="23">
        <v>369.6</v>
      </c>
      <c r="AB266" s="22">
        <v>0</v>
      </c>
      <c r="AC266" s="23">
        <v>369.6</v>
      </c>
      <c r="AD266" s="22">
        <v>0</v>
      </c>
      <c r="AE266" s="23">
        <v>369.6</v>
      </c>
      <c r="AF266" s="22">
        <v>0</v>
      </c>
      <c r="AG266" s="23">
        <v>1356.6</v>
      </c>
      <c r="AH266" s="22">
        <v>0</v>
      </c>
      <c r="AI266" s="23">
        <v>1497.6</v>
      </c>
      <c r="AJ266" s="22">
        <v>0</v>
      </c>
      <c r="AK266" s="23">
        <v>3471.6</v>
      </c>
      <c r="AL266" s="22">
        <v>0</v>
      </c>
      <c r="AM266" s="23">
        <v>20127.599999999999</v>
      </c>
      <c r="AN266" s="22">
        <v>-13.09</v>
      </c>
      <c r="AO266" s="29"/>
      <c r="AP266" s="40">
        <v>0</v>
      </c>
      <c r="AQ266" s="41">
        <v>0</v>
      </c>
      <c r="AR266" s="40">
        <v>941.38</v>
      </c>
      <c r="AS266" s="41">
        <v>4.42</v>
      </c>
      <c r="AT266" s="40">
        <v>1007.5500000000001</v>
      </c>
      <c r="AU266" s="41">
        <v>4.12</v>
      </c>
      <c r="AV266" s="29"/>
      <c r="AW266" s="42">
        <v>1.65</v>
      </c>
      <c r="AX266" s="42">
        <v>1.65</v>
      </c>
      <c r="AY266" s="22">
        <v>3.12</v>
      </c>
      <c r="AZ266" s="42">
        <v>0</v>
      </c>
      <c r="BA266" s="22">
        <v>0</v>
      </c>
      <c r="BB266" s="29"/>
      <c r="BC266" s="43">
        <v>86.95</v>
      </c>
      <c r="BD266" s="39">
        <v>3.7</v>
      </c>
      <c r="BE266" s="43">
        <v>78.5</v>
      </c>
      <c r="BF266" s="39">
        <v>3.56</v>
      </c>
      <c r="BG266" s="43">
        <v>52.1</v>
      </c>
      <c r="BH266" s="39">
        <v>1.96</v>
      </c>
      <c r="BI266" s="43">
        <v>7.95</v>
      </c>
      <c r="BJ266" s="39">
        <v>2.58</v>
      </c>
      <c r="BK266" s="29"/>
    </row>
    <row r="267" spans="1:63" x14ac:dyDescent="0.35">
      <c r="A267">
        <v>10</v>
      </c>
      <c r="B267" t="s">
        <v>562</v>
      </c>
      <c r="C267" t="s">
        <v>563</v>
      </c>
      <c r="D267" s="21">
        <v>0.1062</v>
      </c>
      <c r="E267" s="22">
        <v>3.82</v>
      </c>
      <c r="F267" s="21">
        <v>0.2525</v>
      </c>
      <c r="G267" s="22">
        <v>6.27</v>
      </c>
      <c r="H267" s="21">
        <v>0.21210000000000001</v>
      </c>
      <c r="I267" s="22">
        <v>4.7</v>
      </c>
      <c r="J267" s="23">
        <v>0.46460000000000001</v>
      </c>
      <c r="K267" s="22">
        <v>5.55</v>
      </c>
      <c r="L267" s="23">
        <v>523.07000000000005</v>
      </c>
      <c r="M267" s="29"/>
      <c r="N267" s="38">
        <v>161.49</v>
      </c>
      <c r="O267" s="39">
        <v>5.18</v>
      </c>
      <c r="P267" s="38">
        <v>213.96</v>
      </c>
      <c r="Q267" s="39">
        <v>6.7</v>
      </c>
      <c r="R267" s="29"/>
      <c r="S267" s="23">
        <v>215.16</v>
      </c>
      <c r="T267" s="22">
        <v>3.3</v>
      </c>
      <c r="U267" s="23">
        <v>328.39</v>
      </c>
      <c r="V267" s="22">
        <v>3.3</v>
      </c>
      <c r="W267" s="23">
        <v>328.39</v>
      </c>
      <c r="X267" s="22">
        <v>3.3</v>
      </c>
      <c r="Y267" s="23">
        <v>487.4</v>
      </c>
      <c r="Z267" s="22">
        <v>3.3</v>
      </c>
      <c r="AA267" s="23">
        <v>672.02</v>
      </c>
      <c r="AB267" s="22">
        <v>3.3</v>
      </c>
      <c r="AC267" s="23">
        <v>672.02</v>
      </c>
      <c r="AD267" s="22">
        <v>3.3</v>
      </c>
      <c r="AE267" s="23">
        <v>1353.86</v>
      </c>
      <c r="AF267" s="22">
        <v>3.3</v>
      </c>
      <c r="AG267" s="23">
        <v>2379.8200000000002</v>
      </c>
      <c r="AH267" s="22">
        <v>3.3</v>
      </c>
      <c r="AI267" s="23">
        <v>2379.8200000000002</v>
      </c>
      <c r="AJ267" s="22">
        <v>3.3</v>
      </c>
      <c r="AK267" s="23">
        <v>6951.51</v>
      </c>
      <c r="AL267" s="22">
        <v>3.3</v>
      </c>
      <c r="AM267" s="23">
        <v>37834.54</v>
      </c>
      <c r="AN267" s="22">
        <v>3.3</v>
      </c>
      <c r="AO267" s="29"/>
      <c r="AP267" s="40">
        <v>0</v>
      </c>
      <c r="AQ267" s="41">
        <v>0</v>
      </c>
      <c r="AR267" s="40">
        <v>899.72</v>
      </c>
      <c r="AS267" s="41">
        <v>3.94</v>
      </c>
      <c r="AT267" s="40">
        <v>1065.42</v>
      </c>
      <c r="AU267" s="41">
        <v>4.2300000000000004</v>
      </c>
      <c r="AV267" s="29"/>
      <c r="AW267" s="42">
        <v>2.25</v>
      </c>
      <c r="AX267" s="42">
        <v>2.25</v>
      </c>
      <c r="AY267" s="22">
        <v>0</v>
      </c>
      <c r="AZ267" s="42">
        <v>62.42</v>
      </c>
      <c r="BA267" s="22">
        <v>3.29</v>
      </c>
      <c r="BB267" s="29"/>
      <c r="BC267" s="43">
        <v>86.85</v>
      </c>
      <c r="BD267" s="39">
        <v>3.58</v>
      </c>
      <c r="BE267" s="43">
        <v>78.5</v>
      </c>
      <c r="BF267" s="39">
        <v>3.56</v>
      </c>
      <c r="BG267" s="43">
        <v>52.1</v>
      </c>
      <c r="BH267" s="39">
        <v>1.96</v>
      </c>
      <c r="BI267" s="43">
        <v>8.8000000000000007</v>
      </c>
      <c r="BJ267" s="39">
        <v>0</v>
      </c>
      <c r="BK267" s="29"/>
    </row>
    <row r="268" spans="1:63" x14ac:dyDescent="0.35">
      <c r="A268">
        <v>10</v>
      </c>
      <c r="B268" t="s">
        <v>564</v>
      </c>
      <c r="C268" t="s">
        <v>565</v>
      </c>
      <c r="D268" s="21">
        <v>0.1053</v>
      </c>
      <c r="E268" s="22">
        <v>3.61</v>
      </c>
      <c r="F268" s="21">
        <v>0.2954</v>
      </c>
      <c r="G268" s="22">
        <v>3.74</v>
      </c>
      <c r="H268" s="21">
        <v>0.19059999999999999</v>
      </c>
      <c r="I268" s="22">
        <v>-4.82</v>
      </c>
      <c r="J268" s="23">
        <v>0.48599999999999999</v>
      </c>
      <c r="K268" s="22">
        <v>0.21</v>
      </c>
      <c r="L268" s="23">
        <v>452.86</v>
      </c>
      <c r="M268" s="29"/>
      <c r="N268" s="38">
        <v>235.78</v>
      </c>
      <c r="O268" s="39">
        <v>10.78</v>
      </c>
      <c r="P268" s="38">
        <v>363.07</v>
      </c>
      <c r="Q268" s="39">
        <v>10.79</v>
      </c>
      <c r="R268" s="29"/>
      <c r="S268" s="23">
        <v>202.7</v>
      </c>
      <c r="T268" s="22">
        <v>15.53</v>
      </c>
      <c r="U268" s="23">
        <v>202.7</v>
      </c>
      <c r="V268" s="22">
        <v>15.53</v>
      </c>
      <c r="W268" s="23">
        <v>202.7</v>
      </c>
      <c r="X268" s="22">
        <v>15.53</v>
      </c>
      <c r="Y268" s="23">
        <v>202.7</v>
      </c>
      <c r="Z268" s="22">
        <v>15.53</v>
      </c>
      <c r="AA268" s="23">
        <v>202.7</v>
      </c>
      <c r="AB268" s="22">
        <v>15.53</v>
      </c>
      <c r="AC268" s="23">
        <v>202.7</v>
      </c>
      <c r="AD268" s="22">
        <v>15.53</v>
      </c>
      <c r="AE268" s="23">
        <v>202.7</v>
      </c>
      <c r="AF268" s="22">
        <v>15.53</v>
      </c>
      <c r="AG268" s="23">
        <v>303.7</v>
      </c>
      <c r="AH268" s="22">
        <v>9.91</v>
      </c>
      <c r="AI268" s="23">
        <v>327.7</v>
      </c>
      <c r="AJ268" s="22">
        <v>9.1199999999999992</v>
      </c>
      <c r="AK268" s="23">
        <v>537.70000000000005</v>
      </c>
      <c r="AL268" s="22">
        <v>5.37</v>
      </c>
      <c r="AM268" s="23">
        <v>1577.7</v>
      </c>
      <c r="AN268" s="22">
        <v>1.77</v>
      </c>
      <c r="AO268" s="29"/>
      <c r="AP268" s="40">
        <v>0</v>
      </c>
      <c r="AQ268" s="41">
        <v>0</v>
      </c>
      <c r="AR268" s="40">
        <v>891.33999999999992</v>
      </c>
      <c r="AS268" s="41">
        <v>7.99</v>
      </c>
      <c r="AT268" s="40">
        <v>1018.6300000000001</v>
      </c>
      <c r="AU268" s="41">
        <v>8.33</v>
      </c>
      <c r="AV268" s="29"/>
      <c r="AW268" s="42">
        <v>1.25</v>
      </c>
      <c r="AX268" s="42">
        <v>1.5</v>
      </c>
      <c r="AY268" s="22">
        <v>0</v>
      </c>
      <c r="AZ268" s="42">
        <v>0</v>
      </c>
      <c r="BA268" s="22">
        <v>0</v>
      </c>
      <c r="BB268" s="29"/>
      <c r="BC268" s="43">
        <v>86.85</v>
      </c>
      <c r="BD268" s="39">
        <v>3.55</v>
      </c>
      <c r="BE268" s="43">
        <v>78.5</v>
      </c>
      <c r="BF268" s="39">
        <v>3.56</v>
      </c>
      <c r="BG268" s="43">
        <v>52.1</v>
      </c>
      <c r="BH268" s="39">
        <v>1.94</v>
      </c>
      <c r="BI268" s="43">
        <v>14.3</v>
      </c>
      <c r="BJ268" s="39">
        <v>7.12</v>
      </c>
      <c r="BK268" s="29"/>
    </row>
    <row r="269" spans="1:63" x14ac:dyDescent="0.35">
      <c r="A269">
        <v>10</v>
      </c>
      <c r="B269" t="s">
        <v>566</v>
      </c>
      <c r="C269" t="s">
        <v>567</v>
      </c>
      <c r="D269" s="21">
        <v>8.7800000000000003E-2</v>
      </c>
      <c r="E269" s="22">
        <v>4.57</v>
      </c>
      <c r="F269" s="21">
        <v>0.18210000000000001</v>
      </c>
      <c r="G269" s="22">
        <v>4.42</v>
      </c>
      <c r="H269" s="21">
        <v>0.14949999999999999</v>
      </c>
      <c r="I269" s="22">
        <v>5.43</v>
      </c>
      <c r="J269" s="23">
        <v>0.33160000000000001</v>
      </c>
      <c r="K269" s="22">
        <v>4.87</v>
      </c>
      <c r="L269" s="23">
        <v>409.69</v>
      </c>
      <c r="M269" s="29"/>
      <c r="N269" s="38">
        <v>281.89999999999998</v>
      </c>
      <c r="O269" s="39">
        <v>-2.76</v>
      </c>
      <c r="P269" s="38">
        <v>354.72</v>
      </c>
      <c r="Q269" s="39">
        <v>0.61</v>
      </c>
      <c r="R269" s="29"/>
      <c r="S269" s="23">
        <v>247.56</v>
      </c>
      <c r="T269" s="22">
        <v>4.9000000000000004</v>
      </c>
      <c r="U269" s="23">
        <v>279.86</v>
      </c>
      <c r="V269" s="22">
        <v>4.3099999999999996</v>
      </c>
      <c r="W269" s="23">
        <v>266.5</v>
      </c>
      <c r="X269" s="22">
        <v>4.54</v>
      </c>
      <c r="Y269" s="23">
        <v>325.5</v>
      </c>
      <c r="Z269" s="22">
        <v>3.69</v>
      </c>
      <c r="AA269" s="23">
        <v>375.5</v>
      </c>
      <c r="AB269" s="22">
        <v>3.18</v>
      </c>
      <c r="AC269" s="23">
        <v>416.5</v>
      </c>
      <c r="AD269" s="22">
        <v>2.86</v>
      </c>
      <c r="AE269" s="23">
        <v>457.5</v>
      </c>
      <c r="AF269" s="22">
        <v>2.59</v>
      </c>
      <c r="AG269" s="23">
        <v>530.5</v>
      </c>
      <c r="AH269" s="22">
        <v>2.23</v>
      </c>
      <c r="AI269" s="23">
        <v>542.5</v>
      </c>
      <c r="AJ269" s="22">
        <v>2.1800000000000002</v>
      </c>
      <c r="AK269" s="23">
        <v>647.5</v>
      </c>
      <c r="AL269" s="22">
        <v>1.82</v>
      </c>
      <c r="AM269" s="23">
        <v>1367.5</v>
      </c>
      <c r="AN269" s="22">
        <v>0.85</v>
      </c>
      <c r="AO269" s="29"/>
      <c r="AP269" s="40">
        <v>0</v>
      </c>
      <c r="AQ269" s="41">
        <v>0</v>
      </c>
      <c r="AR269" s="40">
        <v>939.14999999999986</v>
      </c>
      <c r="AS269" s="41">
        <v>2.34</v>
      </c>
      <c r="AT269" s="40">
        <v>1044.27</v>
      </c>
      <c r="AU269" s="41">
        <v>3.13</v>
      </c>
      <c r="AV269" s="29"/>
      <c r="AW269" s="42">
        <v>1.75</v>
      </c>
      <c r="AX269" s="42">
        <v>1.75</v>
      </c>
      <c r="AY269" s="22">
        <v>0</v>
      </c>
      <c r="AZ269" s="42">
        <v>0</v>
      </c>
      <c r="BA269" s="22">
        <v>0</v>
      </c>
      <c r="BB269" s="29"/>
      <c r="BC269" s="43">
        <v>86.85</v>
      </c>
      <c r="BD269" s="39">
        <v>11.56</v>
      </c>
      <c r="BE269" s="43">
        <v>78.5</v>
      </c>
      <c r="BF269" s="39">
        <v>11.58</v>
      </c>
      <c r="BG269" s="43">
        <v>52.1</v>
      </c>
      <c r="BH269" s="39">
        <v>1.96</v>
      </c>
      <c r="BI269" s="43">
        <v>13.65</v>
      </c>
      <c r="BJ269" s="39">
        <v>2.25</v>
      </c>
      <c r="BK269" s="29"/>
    </row>
    <row r="270" spans="1:63" x14ac:dyDescent="0.35">
      <c r="A270">
        <v>10</v>
      </c>
      <c r="B270" t="s">
        <v>568</v>
      </c>
      <c r="C270" t="s">
        <v>569</v>
      </c>
      <c r="D270" s="21">
        <v>7.1300000000000002E-2</v>
      </c>
      <c r="E270" s="22">
        <v>12.88</v>
      </c>
      <c r="F270" s="21">
        <v>0.20660000000000001</v>
      </c>
      <c r="G270" s="22">
        <v>19.87</v>
      </c>
      <c r="H270" s="21">
        <v>0.1613</v>
      </c>
      <c r="I270" s="22">
        <v>17.38</v>
      </c>
      <c r="J270" s="23">
        <v>0.3679</v>
      </c>
      <c r="K270" s="22">
        <v>18.760000000000002</v>
      </c>
      <c r="L270" s="23">
        <v>389</v>
      </c>
      <c r="M270" s="29"/>
      <c r="N270" s="38">
        <v>154.9</v>
      </c>
      <c r="O270" s="39">
        <v>15.1</v>
      </c>
      <c r="P270" s="38">
        <v>214.77</v>
      </c>
      <c r="Q270" s="39">
        <v>17.399999999999999</v>
      </c>
      <c r="R270" s="29"/>
      <c r="S270" s="23">
        <v>212.16</v>
      </c>
      <c r="T270" s="22">
        <v>2.2000000000000002</v>
      </c>
      <c r="U270" s="23">
        <v>322.2</v>
      </c>
      <c r="V270" s="22">
        <v>2.21</v>
      </c>
      <c r="W270" s="23">
        <v>212.16</v>
      </c>
      <c r="X270" s="22">
        <v>2.2000000000000002</v>
      </c>
      <c r="Y270" s="23">
        <v>322.2</v>
      </c>
      <c r="Z270" s="22">
        <v>2.21</v>
      </c>
      <c r="AA270" s="23">
        <v>322.2</v>
      </c>
      <c r="AB270" s="22">
        <v>2.21</v>
      </c>
      <c r="AC270" s="23">
        <v>501.48</v>
      </c>
      <c r="AD270" s="22">
        <v>2.2000000000000002</v>
      </c>
      <c r="AE270" s="23">
        <v>501.48</v>
      </c>
      <c r="AF270" s="22">
        <v>2.2000000000000002</v>
      </c>
      <c r="AG270" s="23">
        <v>1218.5999999999999</v>
      </c>
      <c r="AH270" s="22">
        <v>3.05</v>
      </c>
      <c r="AI270" s="23">
        <v>1577.16</v>
      </c>
      <c r="AJ270" s="22">
        <v>2.86</v>
      </c>
      <c r="AK270" s="23">
        <v>3369.96</v>
      </c>
      <c r="AL270" s="22">
        <v>3.13</v>
      </c>
      <c r="AM270" s="23">
        <v>15561</v>
      </c>
      <c r="AN270" s="22">
        <v>1.22</v>
      </c>
      <c r="AO270" s="29"/>
      <c r="AP270" s="40">
        <v>0</v>
      </c>
      <c r="AQ270" s="41">
        <v>0</v>
      </c>
      <c r="AR270" s="40">
        <v>756.06</v>
      </c>
      <c r="AS270" s="41">
        <v>10.09</v>
      </c>
      <c r="AT270" s="40">
        <v>925.97</v>
      </c>
      <c r="AU270" s="41">
        <v>9.8699999999999992</v>
      </c>
      <c r="AV270" s="29"/>
      <c r="AW270" s="42">
        <v>3.76</v>
      </c>
      <c r="AX270" s="42">
        <v>3.69</v>
      </c>
      <c r="AY270" s="22">
        <v>7.63</v>
      </c>
      <c r="AZ270" s="42">
        <v>0</v>
      </c>
      <c r="BA270" s="22">
        <v>0</v>
      </c>
      <c r="BB270" s="29"/>
      <c r="BC270" s="43">
        <v>86.85</v>
      </c>
      <c r="BD270" s="39">
        <v>3.58</v>
      </c>
      <c r="BE270" s="43">
        <v>78.5</v>
      </c>
      <c r="BF270" s="39">
        <v>3.56</v>
      </c>
      <c r="BG270" s="43">
        <v>52.1</v>
      </c>
      <c r="BH270" s="39">
        <v>1.94</v>
      </c>
      <c r="BI270" s="43">
        <v>9.9499999999999993</v>
      </c>
      <c r="BJ270" s="39">
        <v>2.0499999999999998</v>
      </c>
      <c r="BK270" s="29"/>
    </row>
    <row r="271" spans="1:63" x14ac:dyDescent="0.35">
      <c r="A271">
        <v>10</v>
      </c>
      <c r="B271" t="s">
        <v>570</v>
      </c>
      <c r="C271" t="s">
        <v>571</v>
      </c>
      <c r="D271" s="21">
        <v>9.0490000000000001E-2</v>
      </c>
      <c r="E271" s="22">
        <v>4.46</v>
      </c>
      <c r="F271" s="21">
        <v>0.29418</v>
      </c>
      <c r="G271" s="22">
        <v>4.92</v>
      </c>
      <c r="H271" s="21">
        <v>0.20688000000000001</v>
      </c>
      <c r="I271" s="22">
        <v>4.45</v>
      </c>
      <c r="J271" s="23">
        <v>0.50106000000000006</v>
      </c>
      <c r="K271" s="22">
        <v>4.7300000000000004</v>
      </c>
      <c r="L271" s="23">
        <v>447.45</v>
      </c>
      <c r="M271" s="29"/>
      <c r="N271" s="38">
        <v>220.99</v>
      </c>
      <c r="O271" s="39">
        <v>1.6</v>
      </c>
      <c r="P271" s="38">
        <v>332.45</v>
      </c>
      <c r="Q271" s="39">
        <v>3.26</v>
      </c>
      <c r="R271" s="29"/>
      <c r="S271" s="23">
        <v>197</v>
      </c>
      <c r="T271" s="22">
        <v>2.6</v>
      </c>
      <c r="U271" s="23">
        <v>197</v>
      </c>
      <c r="V271" s="22">
        <v>2.6</v>
      </c>
      <c r="W271" s="23">
        <v>197</v>
      </c>
      <c r="X271" s="22">
        <v>2.6</v>
      </c>
      <c r="Y271" s="23">
        <v>197</v>
      </c>
      <c r="Z271" s="22">
        <v>2.6</v>
      </c>
      <c r="AA271" s="23">
        <v>197</v>
      </c>
      <c r="AB271" s="22">
        <v>2.6</v>
      </c>
      <c r="AC271" s="23">
        <v>197</v>
      </c>
      <c r="AD271" s="22">
        <v>2.6</v>
      </c>
      <c r="AE271" s="23">
        <v>470</v>
      </c>
      <c r="AF271" s="22">
        <v>2.62</v>
      </c>
      <c r="AG271" s="23">
        <v>1289</v>
      </c>
      <c r="AH271" s="22">
        <v>2.63</v>
      </c>
      <c r="AI271" s="23">
        <v>1562</v>
      </c>
      <c r="AJ271" s="22">
        <v>2.63</v>
      </c>
      <c r="AK271" s="23">
        <v>3473</v>
      </c>
      <c r="AL271" s="22">
        <v>2.63</v>
      </c>
      <c r="AM271" s="23">
        <v>16577</v>
      </c>
      <c r="AN271" s="22">
        <v>2.63</v>
      </c>
      <c r="AO271" s="29"/>
      <c r="AP271" s="40">
        <v>0</v>
      </c>
      <c r="AQ271" s="41">
        <v>0</v>
      </c>
      <c r="AR271" s="40">
        <v>865.44</v>
      </c>
      <c r="AS271" s="41">
        <v>3.29</v>
      </c>
      <c r="AT271" s="40">
        <v>976.9</v>
      </c>
      <c r="AU271" s="41">
        <v>3.67</v>
      </c>
      <c r="AV271" s="29"/>
      <c r="AW271" s="42">
        <v>4.5</v>
      </c>
      <c r="AX271" s="42">
        <v>4.5</v>
      </c>
      <c r="AY271" s="22">
        <v>28.57</v>
      </c>
      <c r="AZ271" s="42">
        <v>91</v>
      </c>
      <c r="BA271" s="22">
        <v>3.41</v>
      </c>
      <c r="BB271" s="29"/>
      <c r="BC271" s="43">
        <v>86.85</v>
      </c>
      <c r="BD271" s="39">
        <v>3.58</v>
      </c>
      <c r="BE271" s="43">
        <v>78.5</v>
      </c>
      <c r="BF271" s="39">
        <v>3.56</v>
      </c>
      <c r="BG271" s="43">
        <v>52.1</v>
      </c>
      <c r="BH271" s="39">
        <v>1.96</v>
      </c>
      <c r="BI271" s="43">
        <v>19.25</v>
      </c>
      <c r="BJ271" s="39">
        <v>4.05</v>
      </c>
      <c r="BK271" s="29"/>
    </row>
    <row r="272" spans="1:63" x14ac:dyDescent="0.35">
      <c r="A272">
        <v>10</v>
      </c>
      <c r="B272" t="s">
        <v>572</v>
      </c>
      <c r="C272" t="s">
        <v>573</v>
      </c>
      <c r="D272" s="21">
        <v>8.4199999999999997E-2</v>
      </c>
      <c r="E272" s="22">
        <v>7.87</v>
      </c>
      <c r="F272" s="21">
        <v>0.18079999999999999</v>
      </c>
      <c r="G272" s="22">
        <v>10.09</v>
      </c>
      <c r="H272" s="21">
        <v>0.15029999999999999</v>
      </c>
      <c r="I272" s="22">
        <v>8.68</v>
      </c>
      <c r="J272" s="23">
        <v>0.33109999999999995</v>
      </c>
      <c r="K272" s="22">
        <v>9.4499999999999993</v>
      </c>
      <c r="L272" s="23">
        <v>368.37</v>
      </c>
      <c r="M272" s="29"/>
      <c r="N272" s="38">
        <v>275.79000000000002</v>
      </c>
      <c r="O272" s="39">
        <v>0</v>
      </c>
      <c r="P272" s="38">
        <v>300.17</v>
      </c>
      <c r="Q272" s="39">
        <v>0</v>
      </c>
      <c r="R272" s="29"/>
      <c r="S272" s="23">
        <v>135</v>
      </c>
      <c r="T272" s="22">
        <v>0</v>
      </c>
      <c r="U272" s="23">
        <v>135</v>
      </c>
      <c r="V272" s="22">
        <v>0</v>
      </c>
      <c r="W272" s="23">
        <v>135</v>
      </c>
      <c r="X272" s="22">
        <v>0</v>
      </c>
      <c r="Y272" s="23">
        <v>135</v>
      </c>
      <c r="Z272" s="22">
        <v>0</v>
      </c>
      <c r="AA272" s="23">
        <v>135</v>
      </c>
      <c r="AB272" s="22">
        <v>0</v>
      </c>
      <c r="AC272" s="23">
        <v>135</v>
      </c>
      <c r="AD272" s="22">
        <v>0</v>
      </c>
      <c r="AE272" s="23">
        <v>135</v>
      </c>
      <c r="AF272" s="22">
        <v>0</v>
      </c>
      <c r="AG272" s="23">
        <v>631</v>
      </c>
      <c r="AH272" s="22">
        <v>0</v>
      </c>
      <c r="AI272" s="23">
        <v>755</v>
      </c>
      <c r="AJ272" s="22">
        <v>0</v>
      </c>
      <c r="AK272" s="23">
        <v>1840</v>
      </c>
      <c r="AL272" s="22">
        <v>0</v>
      </c>
      <c r="AM272" s="23">
        <v>9280</v>
      </c>
      <c r="AN272" s="22">
        <v>0</v>
      </c>
      <c r="AO272" s="29"/>
      <c r="AP272" s="40">
        <v>0</v>
      </c>
      <c r="AQ272" s="41">
        <v>0</v>
      </c>
      <c r="AR272" s="40">
        <v>779.16000000000008</v>
      </c>
      <c r="AS272" s="41">
        <v>3.57</v>
      </c>
      <c r="AT272" s="40">
        <v>803.54</v>
      </c>
      <c r="AU272" s="41">
        <v>3.46</v>
      </c>
      <c r="AV272" s="29"/>
      <c r="AW272" s="42">
        <v>1.05</v>
      </c>
      <c r="AX272" s="42">
        <v>1.6</v>
      </c>
      <c r="AY272" s="22">
        <v>3.23</v>
      </c>
      <c r="AZ272" s="42">
        <v>41.4</v>
      </c>
      <c r="BA272" s="22">
        <v>-19.579999999999998</v>
      </c>
      <c r="BB272" s="29"/>
      <c r="BC272" s="43">
        <v>86.85</v>
      </c>
      <c r="BD272" s="39">
        <v>3.55</v>
      </c>
      <c r="BE272" s="43">
        <v>78.5</v>
      </c>
      <c r="BF272" s="39">
        <v>3.56</v>
      </c>
      <c r="BG272" s="43">
        <v>52.1</v>
      </c>
      <c r="BH272" s="39">
        <v>1.94</v>
      </c>
      <c r="BI272" s="43">
        <v>14</v>
      </c>
      <c r="BJ272" s="39">
        <v>7.69</v>
      </c>
      <c r="BK272" s="29"/>
    </row>
    <row r="273" spans="1:63" x14ac:dyDescent="0.35">
      <c r="A273">
        <v>10</v>
      </c>
      <c r="B273" t="s">
        <v>574</v>
      </c>
      <c r="C273" t="s">
        <v>575</v>
      </c>
      <c r="D273" s="21">
        <v>0.1023</v>
      </c>
      <c r="E273" s="22">
        <v>4.3</v>
      </c>
      <c r="F273" s="21">
        <v>0.33810000000000001</v>
      </c>
      <c r="G273" s="22">
        <v>3.55</v>
      </c>
      <c r="H273" s="21">
        <v>0.26650000000000001</v>
      </c>
      <c r="I273" s="22">
        <v>3.2</v>
      </c>
      <c r="J273" s="23">
        <v>0.60460000000000003</v>
      </c>
      <c r="K273" s="22">
        <v>3.4</v>
      </c>
      <c r="L273" s="23">
        <v>428</v>
      </c>
      <c r="M273" s="29"/>
      <c r="N273" s="38">
        <v>216.09</v>
      </c>
      <c r="O273" s="39">
        <v>0.04</v>
      </c>
      <c r="P273" s="38">
        <v>231.18</v>
      </c>
      <c r="Q273" s="39">
        <v>-24.45</v>
      </c>
      <c r="R273" s="29"/>
      <c r="S273" s="23">
        <v>224.48</v>
      </c>
      <c r="T273" s="22">
        <v>5.75</v>
      </c>
      <c r="U273" s="23">
        <v>248.6</v>
      </c>
      <c r="V273" s="22">
        <v>5.7</v>
      </c>
      <c r="W273" s="23">
        <v>273.56</v>
      </c>
      <c r="X273" s="22">
        <v>5.74</v>
      </c>
      <c r="Y273" s="23">
        <v>273.56</v>
      </c>
      <c r="Z273" s="22">
        <v>5.74</v>
      </c>
      <c r="AA273" s="23">
        <v>273.56</v>
      </c>
      <c r="AB273" s="22">
        <v>5.74</v>
      </c>
      <c r="AC273" s="23">
        <v>417.44</v>
      </c>
      <c r="AD273" s="22">
        <v>5.71</v>
      </c>
      <c r="AE273" s="23">
        <v>417.44</v>
      </c>
      <c r="AF273" s="22">
        <v>5.71</v>
      </c>
      <c r="AG273" s="23">
        <v>1574.24</v>
      </c>
      <c r="AH273" s="22">
        <v>5.71</v>
      </c>
      <c r="AI273" s="23">
        <v>1574.24</v>
      </c>
      <c r="AJ273" s="22">
        <v>5.71</v>
      </c>
      <c r="AK273" s="23">
        <v>2674.52</v>
      </c>
      <c r="AL273" s="22">
        <v>5.69</v>
      </c>
      <c r="AM273" s="23">
        <v>7350.44</v>
      </c>
      <c r="AN273" s="22">
        <v>5.7</v>
      </c>
      <c r="AO273" s="29"/>
      <c r="AP273" s="40">
        <v>0</v>
      </c>
      <c r="AQ273" s="41">
        <v>0</v>
      </c>
      <c r="AR273" s="40">
        <v>868.57</v>
      </c>
      <c r="AS273" s="41">
        <v>3.57</v>
      </c>
      <c r="AT273" s="40">
        <v>907.78000000000009</v>
      </c>
      <c r="AU273" s="41">
        <v>-4.5999999999999996</v>
      </c>
      <c r="AV273" s="29"/>
      <c r="AW273" s="42">
        <v>1.8</v>
      </c>
      <c r="AX273" s="42">
        <v>1.8</v>
      </c>
      <c r="AY273" s="22">
        <v>12.5</v>
      </c>
      <c r="AZ273" s="42">
        <v>0</v>
      </c>
      <c r="BA273" s="22">
        <v>0</v>
      </c>
      <c r="BB273" s="29"/>
      <c r="BC273" s="43">
        <v>86.85</v>
      </c>
      <c r="BD273" s="39">
        <v>4.07</v>
      </c>
      <c r="BE273" s="43">
        <v>78.5</v>
      </c>
      <c r="BF273" s="39">
        <v>3.56</v>
      </c>
      <c r="BG273" s="43">
        <v>52.1</v>
      </c>
      <c r="BH273" s="39">
        <v>1.96</v>
      </c>
      <c r="BI273" s="43">
        <v>10.85</v>
      </c>
      <c r="BJ273" s="39">
        <v>3.33</v>
      </c>
      <c r="BK273" s="29"/>
    </row>
    <row r="274" spans="1:63" x14ac:dyDescent="0.35">
      <c r="A274">
        <v>10</v>
      </c>
      <c r="B274" t="s">
        <v>576</v>
      </c>
      <c r="C274" t="s">
        <v>12</v>
      </c>
      <c r="D274" s="21">
        <v>6.4799999999999996E-2</v>
      </c>
      <c r="E274" s="22">
        <v>6.75</v>
      </c>
      <c r="F274" s="21">
        <v>0.18759999999999999</v>
      </c>
      <c r="G274" s="22">
        <v>5.22</v>
      </c>
      <c r="H274" s="21">
        <v>0.15240000000000001</v>
      </c>
      <c r="I274" s="22">
        <v>5.21</v>
      </c>
      <c r="J274" s="23">
        <v>0.33999999999999997</v>
      </c>
      <c r="K274" s="22">
        <v>5.21</v>
      </c>
      <c r="L274" s="45">
        <f>OZB!C20</f>
        <v>327.97640552028912</v>
      </c>
      <c r="M274" s="29"/>
      <c r="N274" s="38">
        <v>314.64999999999998</v>
      </c>
      <c r="O274" s="39">
        <v>16.13</v>
      </c>
      <c r="P274" s="45">
        <f>Afval!C13</f>
        <v>407.3</v>
      </c>
      <c r="Q274" s="39">
        <v>12.74</v>
      </c>
      <c r="R274" s="29"/>
      <c r="S274" s="23">
        <v>201.6</v>
      </c>
      <c r="T274" s="22">
        <v>1.2</v>
      </c>
      <c r="U274" s="57">
        <f>Riool!C30</f>
        <v>240</v>
      </c>
      <c r="V274" s="22">
        <v>1.2</v>
      </c>
      <c r="W274" s="23">
        <v>201.6</v>
      </c>
      <c r="X274" s="22">
        <v>1.2</v>
      </c>
      <c r="Y274" s="23">
        <v>201.6</v>
      </c>
      <c r="Z274" s="22">
        <v>1.2</v>
      </c>
      <c r="AA274" s="23">
        <v>268.8</v>
      </c>
      <c r="AB274" s="22">
        <v>1.1299999999999999</v>
      </c>
      <c r="AC274" s="23">
        <v>268.8</v>
      </c>
      <c r="AD274" s="22">
        <v>1.1299999999999999</v>
      </c>
      <c r="AE274" s="23">
        <v>268.8</v>
      </c>
      <c r="AF274" s="22">
        <v>1.1299999999999999</v>
      </c>
      <c r="AG274" s="23">
        <v>1344</v>
      </c>
      <c r="AH274" s="22">
        <v>1.1299999999999999</v>
      </c>
      <c r="AI274" s="23">
        <v>1344</v>
      </c>
      <c r="AJ274" s="22">
        <v>1.1299999999999999</v>
      </c>
      <c r="AK274" s="23">
        <v>3225.6</v>
      </c>
      <c r="AL274" s="22">
        <v>1.1299999999999999</v>
      </c>
      <c r="AM274" s="23">
        <v>16128</v>
      </c>
      <c r="AN274" s="22">
        <v>1.1299999999999999</v>
      </c>
      <c r="AO274" s="29"/>
      <c r="AP274" s="40">
        <v>0</v>
      </c>
      <c r="AQ274" s="41">
        <v>0</v>
      </c>
      <c r="AR274" s="40">
        <v>837.74</v>
      </c>
      <c r="AS274" s="41">
        <v>8.61</v>
      </c>
      <c r="AT274" s="40">
        <v>930.39</v>
      </c>
      <c r="AU274" s="41">
        <v>7.98</v>
      </c>
      <c r="AV274" s="29"/>
      <c r="AW274" s="42">
        <v>2</v>
      </c>
      <c r="AX274" s="42">
        <v>2</v>
      </c>
      <c r="AY274" s="22">
        <v>29.87</v>
      </c>
      <c r="AZ274" s="42">
        <v>55.44</v>
      </c>
      <c r="BA274" s="22">
        <v>0</v>
      </c>
      <c r="BB274" s="29"/>
      <c r="BC274" s="43">
        <v>86.85</v>
      </c>
      <c r="BD274" s="39">
        <v>3.55</v>
      </c>
      <c r="BE274" s="43">
        <v>78.5</v>
      </c>
      <c r="BF274" s="39">
        <v>3.56</v>
      </c>
      <c r="BG274" s="43">
        <v>51.1</v>
      </c>
      <c r="BH274" s="39">
        <v>0</v>
      </c>
      <c r="BI274" s="43">
        <v>17.100000000000001</v>
      </c>
      <c r="BJ274" s="39">
        <v>3.64</v>
      </c>
      <c r="BK274" s="29"/>
    </row>
    <row r="275" spans="1:63" x14ac:dyDescent="0.35">
      <c r="A275">
        <v>10</v>
      </c>
      <c r="B275" t="s">
        <v>577</v>
      </c>
      <c r="C275" t="s">
        <v>578</v>
      </c>
      <c r="D275" s="21">
        <v>0.121644</v>
      </c>
      <c r="E275" s="22">
        <v>5.38</v>
      </c>
      <c r="F275" s="21">
        <v>0.30699700000000002</v>
      </c>
      <c r="G275" s="22">
        <v>6.52</v>
      </c>
      <c r="H275" s="21">
        <v>0.21251700000000001</v>
      </c>
      <c r="I275" s="22">
        <v>7.29</v>
      </c>
      <c r="J275" s="23">
        <v>0.51951400000000003</v>
      </c>
      <c r="K275" s="22">
        <v>6.84</v>
      </c>
      <c r="L275" s="23">
        <v>607.19000000000005</v>
      </c>
      <c r="M275" s="29"/>
      <c r="N275" s="38">
        <v>214.87</v>
      </c>
      <c r="O275" s="39">
        <v>-5.75</v>
      </c>
      <c r="P275" s="38">
        <v>252.73</v>
      </c>
      <c r="Q275" s="39">
        <v>-4.93</v>
      </c>
      <c r="R275" s="29"/>
      <c r="S275" s="23">
        <v>245.08</v>
      </c>
      <c r="T275" s="22">
        <v>7.4</v>
      </c>
      <c r="U275" s="23">
        <v>245.08</v>
      </c>
      <c r="V275" s="22">
        <v>7.4</v>
      </c>
      <c r="W275" s="23">
        <v>490.16</v>
      </c>
      <c r="X275" s="22">
        <v>114.79</v>
      </c>
      <c r="Y275" s="23">
        <v>490.16</v>
      </c>
      <c r="Z275" s="22">
        <v>114.79</v>
      </c>
      <c r="AA275" s="23">
        <v>541.72</v>
      </c>
      <c r="AB275" s="22">
        <v>96.13</v>
      </c>
      <c r="AC275" s="23">
        <v>541.72</v>
      </c>
      <c r="AD275" s="22">
        <v>96.13</v>
      </c>
      <c r="AE275" s="23">
        <v>541.72</v>
      </c>
      <c r="AF275" s="22">
        <v>96.13</v>
      </c>
      <c r="AG275" s="23">
        <v>641.29</v>
      </c>
      <c r="AH275" s="22">
        <v>73.84</v>
      </c>
      <c r="AI275" s="23">
        <v>634.41999999999996</v>
      </c>
      <c r="AJ275" s="22">
        <v>71.98</v>
      </c>
      <c r="AK275" s="23">
        <v>857.08</v>
      </c>
      <c r="AL275" s="22">
        <v>50.42</v>
      </c>
      <c r="AM275" s="23">
        <v>2053.2399999999998</v>
      </c>
      <c r="AN275" s="22">
        <v>21.97</v>
      </c>
      <c r="AO275" s="29"/>
      <c r="AP275" s="40">
        <v>0</v>
      </c>
      <c r="AQ275" s="41">
        <v>0</v>
      </c>
      <c r="AR275" s="40">
        <v>1067.1400000000001</v>
      </c>
      <c r="AS275" s="41">
        <v>3.37</v>
      </c>
      <c r="AT275" s="40">
        <v>1105</v>
      </c>
      <c r="AU275" s="41">
        <v>3.25</v>
      </c>
      <c r="AV275" s="29"/>
      <c r="AW275" s="42">
        <v>1.6</v>
      </c>
      <c r="AX275" s="42">
        <v>1.6</v>
      </c>
      <c r="AY275" s="22">
        <v>3.23</v>
      </c>
      <c r="AZ275" s="42">
        <v>65.45</v>
      </c>
      <c r="BA275" s="22">
        <v>2.19</v>
      </c>
      <c r="BB275" s="29"/>
      <c r="BC275" s="43">
        <v>86.85</v>
      </c>
      <c r="BD275" s="39">
        <v>3.58</v>
      </c>
      <c r="BE275" s="43">
        <v>78.5</v>
      </c>
      <c r="BF275" s="39">
        <v>3.56</v>
      </c>
      <c r="BG275" s="43">
        <v>52.1</v>
      </c>
      <c r="BH275" s="39">
        <v>1.96</v>
      </c>
      <c r="BI275" s="43">
        <v>17.350000000000001</v>
      </c>
      <c r="BJ275" s="39">
        <v>4.5199999999999996</v>
      </c>
      <c r="BK275" s="29"/>
    </row>
    <row r="276" spans="1:63" x14ac:dyDescent="0.35">
      <c r="A276">
        <v>10</v>
      </c>
      <c r="B276" t="s">
        <v>579</v>
      </c>
      <c r="C276" t="s">
        <v>580</v>
      </c>
      <c r="D276" s="21">
        <v>0.11210000000000001</v>
      </c>
      <c r="E276" s="22">
        <v>13.31</v>
      </c>
      <c r="F276" s="21">
        <v>0.37190000000000001</v>
      </c>
      <c r="G276" s="22">
        <v>31.34</v>
      </c>
      <c r="H276" s="21">
        <v>0.29949999999999999</v>
      </c>
      <c r="I276" s="22">
        <v>30.27</v>
      </c>
      <c r="J276" s="23">
        <v>0.6714</v>
      </c>
      <c r="K276" s="22">
        <v>30.86</v>
      </c>
      <c r="L276" s="23">
        <v>500.17</v>
      </c>
      <c r="M276" s="29"/>
      <c r="N276" s="38">
        <v>194.41</v>
      </c>
      <c r="O276" s="39">
        <v>14.41</v>
      </c>
      <c r="P276" s="38">
        <v>220.82</v>
      </c>
      <c r="Q276" s="39">
        <v>12.47</v>
      </c>
      <c r="R276" s="29"/>
      <c r="S276" s="23">
        <v>140.76</v>
      </c>
      <c r="T276" s="22">
        <v>27.12</v>
      </c>
      <c r="U276" s="23">
        <v>140.76</v>
      </c>
      <c r="V276" s="22">
        <v>27.12</v>
      </c>
      <c r="W276" s="23">
        <v>140.76</v>
      </c>
      <c r="X276" s="22">
        <v>27.12</v>
      </c>
      <c r="Y276" s="23">
        <v>140.76</v>
      </c>
      <c r="Z276" s="22">
        <v>27.12</v>
      </c>
      <c r="AA276" s="23">
        <v>140.76</v>
      </c>
      <c r="AB276" s="22">
        <v>27.12</v>
      </c>
      <c r="AC276" s="23">
        <v>140.76</v>
      </c>
      <c r="AD276" s="22">
        <v>27.12</v>
      </c>
      <c r="AE276" s="23">
        <v>140.76</v>
      </c>
      <c r="AF276" s="22">
        <v>27.12</v>
      </c>
      <c r="AG276" s="23">
        <v>492.59999999999997</v>
      </c>
      <c r="AH276" s="22">
        <v>27.33</v>
      </c>
      <c r="AI276" s="23">
        <v>492.59999999999997</v>
      </c>
      <c r="AJ276" s="22">
        <v>27.33</v>
      </c>
      <c r="AK276" s="23">
        <v>1108.32</v>
      </c>
      <c r="AL276" s="22">
        <v>27.08</v>
      </c>
      <c r="AM276" s="23">
        <v>5330.4</v>
      </c>
      <c r="AN276" s="22">
        <v>27.07</v>
      </c>
      <c r="AO276" s="29"/>
      <c r="AP276" s="40">
        <v>0</v>
      </c>
      <c r="AQ276" s="41">
        <v>0</v>
      </c>
      <c r="AR276" s="40">
        <v>835.34</v>
      </c>
      <c r="AS276" s="41">
        <v>15.69</v>
      </c>
      <c r="AT276" s="40">
        <v>861.75</v>
      </c>
      <c r="AU276" s="41">
        <v>15.13</v>
      </c>
      <c r="AV276" s="29"/>
      <c r="AW276" s="42">
        <v>1.69</v>
      </c>
      <c r="AX276" s="42">
        <v>2.8</v>
      </c>
      <c r="AY276" s="22">
        <v>69.7</v>
      </c>
      <c r="AZ276" s="42">
        <v>59.22</v>
      </c>
      <c r="BA276" s="22">
        <v>2.6</v>
      </c>
      <c r="BB276" s="29"/>
      <c r="BC276" s="43">
        <v>86.85</v>
      </c>
      <c r="BD276" s="39">
        <v>3.55</v>
      </c>
      <c r="BE276" s="43">
        <v>78.5</v>
      </c>
      <c r="BF276" s="39">
        <v>3.56</v>
      </c>
      <c r="BG276" s="43">
        <v>52.1</v>
      </c>
      <c r="BH276" s="39">
        <v>1.94</v>
      </c>
      <c r="BI276" s="43">
        <v>8.4</v>
      </c>
      <c r="BJ276" s="39">
        <v>2.44</v>
      </c>
      <c r="BK276" s="29"/>
    </row>
    <row r="277" spans="1:63" x14ac:dyDescent="0.35">
      <c r="A277">
        <v>10</v>
      </c>
      <c r="B277" t="s">
        <v>581</v>
      </c>
      <c r="C277" t="s">
        <v>582</v>
      </c>
      <c r="D277" s="21">
        <v>0.11070000000000001</v>
      </c>
      <c r="E277" s="22">
        <v>2.42</v>
      </c>
      <c r="F277" s="21">
        <v>0.35449999999999998</v>
      </c>
      <c r="G277" s="22">
        <v>0.89</v>
      </c>
      <c r="H277" s="21">
        <v>0.28570000000000001</v>
      </c>
      <c r="I277" s="22">
        <v>0.91</v>
      </c>
      <c r="J277" s="23">
        <v>0.64019999999999999</v>
      </c>
      <c r="K277" s="22">
        <v>0.9</v>
      </c>
      <c r="L277" s="23">
        <v>558.62</v>
      </c>
      <c r="M277" s="29"/>
      <c r="N277" s="38">
        <v>142.19999999999999</v>
      </c>
      <c r="O277" s="39">
        <v>0</v>
      </c>
      <c r="P277" s="38">
        <v>235.92</v>
      </c>
      <c r="Q277" s="39">
        <v>0</v>
      </c>
      <c r="R277" s="29"/>
      <c r="S277" s="23">
        <v>212.38</v>
      </c>
      <c r="T277" s="22">
        <v>0</v>
      </c>
      <c r="U277" s="23">
        <v>212.38</v>
      </c>
      <c r="V277" s="22">
        <v>0</v>
      </c>
      <c r="W277" s="23">
        <v>221.88</v>
      </c>
      <c r="X277" s="22">
        <v>0</v>
      </c>
      <c r="Y277" s="23">
        <v>238.92</v>
      </c>
      <c r="Z277" s="22">
        <v>0</v>
      </c>
      <c r="AA277" s="23">
        <v>352.55999999999995</v>
      </c>
      <c r="AB277" s="22">
        <v>0</v>
      </c>
      <c r="AC277" s="23">
        <v>352.55999999999995</v>
      </c>
      <c r="AD277" s="22">
        <v>0</v>
      </c>
      <c r="AE277" s="23">
        <v>352.55999999999995</v>
      </c>
      <c r="AF277" s="22">
        <v>0</v>
      </c>
      <c r="AG277" s="23">
        <v>735.83999999999992</v>
      </c>
      <c r="AH277" s="22">
        <v>0</v>
      </c>
      <c r="AI277" s="23">
        <v>735.83999999999992</v>
      </c>
      <c r="AJ277" s="22">
        <v>0</v>
      </c>
      <c r="AK277" s="23">
        <v>2387.04</v>
      </c>
      <c r="AL277" s="22">
        <v>0</v>
      </c>
      <c r="AM277" s="23">
        <v>11184</v>
      </c>
      <c r="AN277" s="22">
        <v>0</v>
      </c>
      <c r="AO277" s="29"/>
      <c r="AP277" s="40">
        <v>0</v>
      </c>
      <c r="AQ277" s="41">
        <v>0</v>
      </c>
      <c r="AR277" s="40">
        <v>913.19999999999993</v>
      </c>
      <c r="AS277" s="41">
        <v>1.46</v>
      </c>
      <c r="AT277" s="40">
        <v>1006.92</v>
      </c>
      <c r="AU277" s="41">
        <v>1.33</v>
      </c>
      <c r="AV277" s="29"/>
      <c r="AW277" s="42">
        <v>1.8</v>
      </c>
      <c r="AX277" s="42">
        <v>1.8</v>
      </c>
      <c r="AY277" s="22">
        <v>0</v>
      </c>
      <c r="AZ277" s="42">
        <v>0</v>
      </c>
      <c r="BA277" s="22">
        <v>0</v>
      </c>
      <c r="BB277" s="29"/>
      <c r="BC277" s="43">
        <v>86.85</v>
      </c>
      <c r="BD277" s="39">
        <v>3.58</v>
      </c>
      <c r="BE277" s="43">
        <v>78.5</v>
      </c>
      <c r="BF277" s="39">
        <v>3.56</v>
      </c>
      <c r="BG277" s="43">
        <v>52.1</v>
      </c>
      <c r="BH277" s="39">
        <v>1.94</v>
      </c>
      <c r="BI277" s="43">
        <v>9.9499999999999993</v>
      </c>
      <c r="BJ277" s="39">
        <v>38.19</v>
      </c>
      <c r="BK277" s="29"/>
    </row>
    <row r="278" spans="1:63" x14ac:dyDescent="0.35">
      <c r="A278">
        <v>10</v>
      </c>
      <c r="B278" t="s">
        <v>583</v>
      </c>
      <c r="C278" t="s">
        <v>584</v>
      </c>
      <c r="D278" s="21">
        <v>8.6699999999999999E-2</v>
      </c>
      <c r="E278" s="22">
        <v>9.98</v>
      </c>
      <c r="F278" s="21">
        <v>0.25209999999999999</v>
      </c>
      <c r="G278" s="22">
        <v>9.59</v>
      </c>
      <c r="H278" s="21">
        <v>0.2253</v>
      </c>
      <c r="I278" s="22">
        <v>9.6300000000000008</v>
      </c>
      <c r="J278" s="23">
        <v>0.47739999999999999</v>
      </c>
      <c r="K278" s="22">
        <v>9.61</v>
      </c>
      <c r="L278" s="23">
        <v>387.09</v>
      </c>
      <c r="M278" s="29"/>
      <c r="N278" s="38">
        <v>285.55</v>
      </c>
      <c r="O278" s="39">
        <v>8.15</v>
      </c>
      <c r="P278" s="38">
        <v>354.02</v>
      </c>
      <c r="Q278" s="39">
        <v>7.68</v>
      </c>
      <c r="R278" s="29"/>
      <c r="S278" s="23">
        <v>191.76</v>
      </c>
      <c r="T278" s="22">
        <v>3.23</v>
      </c>
      <c r="U278" s="23">
        <v>255.72</v>
      </c>
      <c r="V278" s="22">
        <v>3.2</v>
      </c>
      <c r="W278" s="23">
        <v>255.72</v>
      </c>
      <c r="X278" s="22">
        <v>3.2</v>
      </c>
      <c r="Y278" s="23">
        <v>255.72</v>
      </c>
      <c r="Z278" s="22">
        <v>3.2</v>
      </c>
      <c r="AA278" s="23">
        <v>255.72</v>
      </c>
      <c r="AB278" s="22">
        <v>3.2</v>
      </c>
      <c r="AC278" s="23">
        <v>255.72</v>
      </c>
      <c r="AD278" s="22">
        <v>3.2</v>
      </c>
      <c r="AE278" s="23">
        <v>255.72</v>
      </c>
      <c r="AF278" s="22">
        <v>3.2</v>
      </c>
      <c r="AG278" s="23">
        <v>751.72</v>
      </c>
      <c r="AH278" s="22">
        <v>3.29</v>
      </c>
      <c r="AI278" s="23">
        <v>875.72</v>
      </c>
      <c r="AJ278" s="22">
        <v>3.29</v>
      </c>
      <c r="AK278" s="23">
        <v>1960.72</v>
      </c>
      <c r="AL278" s="22">
        <v>3.32</v>
      </c>
      <c r="AM278" s="23">
        <v>9400.7199999999993</v>
      </c>
      <c r="AN278" s="22">
        <v>3.33</v>
      </c>
      <c r="AO278" s="29"/>
      <c r="AP278" s="40">
        <v>0</v>
      </c>
      <c r="AQ278" s="41">
        <v>0</v>
      </c>
      <c r="AR278" s="40">
        <v>864.4</v>
      </c>
      <c r="AS278" s="41">
        <v>7.81</v>
      </c>
      <c r="AT278" s="40">
        <v>996.82999999999993</v>
      </c>
      <c r="AU278" s="41">
        <v>7.36</v>
      </c>
      <c r="AV278" s="29"/>
      <c r="AW278" s="42">
        <v>1.35</v>
      </c>
      <c r="AX278" s="42">
        <v>1.35</v>
      </c>
      <c r="AY278" s="22">
        <v>0</v>
      </c>
      <c r="AZ278" s="42">
        <v>0</v>
      </c>
      <c r="BA278" s="22">
        <v>0</v>
      </c>
      <c r="BB278" s="29"/>
      <c r="BC278" s="43">
        <v>86.85</v>
      </c>
      <c r="BD278" s="39">
        <v>3.58</v>
      </c>
      <c r="BE278" s="43">
        <v>78.5</v>
      </c>
      <c r="BF278" s="39">
        <v>3.56</v>
      </c>
      <c r="BG278" s="43">
        <v>52.1</v>
      </c>
      <c r="BH278" s="39">
        <v>1.96</v>
      </c>
      <c r="BI278" s="43">
        <v>15.45</v>
      </c>
      <c r="BJ278" s="39">
        <v>0</v>
      </c>
      <c r="BK278" s="29"/>
    </row>
    <row r="279" spans="1:63" x14ac:dyDescent="0.35">
      <c r="A279">
        <v>10</v>
      </c>
      <c r="B279" t="s">
        <v>585</v>
      </c>
      <c r="C279" t="s">
        <v>586</v>
      </c>
      <c r="D279" s="21">
        <v>9.2799999999999994E-2</v>
      </c>
      <c r="E279" s="22">
        <v>5.9</v>
      </c>
      <c r="F279" s="21">
        <v>0.2051</v>
      </c>
      <c r="G279" s="22">
        <v>7.58</v>
      </c>
      <c r="H279" s="21">
        <v>0.17169999999999999</v>
      </c>
      <c r="I279" s="22">
        <v>1.68</v>
      </c>
      <c r="J279" s="23">
        <v>0.37680000000000002</v>
      </c>
      <c r="K279" s="22">
        <v>4.8099999999999996</v>
      </c>
      <c r="L279" s="23">
        <v>520.02</v>
      </c>
      <c r="M279" s="29"/>
      <c r="N279" s="38">
        <v>233.8</v>
      </c>
      <c r="O279" s="39">
        <v>8.83</v>
      </c>
      <c r="P279" s="38">
        <v>308.60000000000002</v>
      </c>
      <c r="Q279" s="39">
        <v>6.55</v>
      </c>
      <c r="R279" s="29"/>
      <c r="S279" s="23">
        <v>302.27999999999997</v>
      </c>
      <c r="T279" s="22">
        <v>1.98</v>
      </c>
      <c r="U279" s="23">
        <v>382.56</v>
      </c>
      <c r="V279" s="22">
        <v>2.02</v>
      </c>
      <c r="W279" s="23">
        <v>302.27999999999997</v>
      </c>
      <c r="X279" s="22">
        <v>1.98</v>
      </c>
      <c r="Y279" s="23">
        <v>443.16</v>
      </c>
      <c r="Z279" s="22">
        <v>1.99</v>
      </c>
      <c r="AA279" s="23">
        <v>487.2</v>
      </c>
      <c r="AB279" s="22">
        <v>2.0099999999999998</v>
      </c>
      <c r="AC279" s="23">
        <v>487.2</v>
      </c>
      <c r="AD279" s="22">
        <v>2.0099999999999998</v>
      </c>
      <c r="AE279" s="23">
        <v>487.2</v>
      </c>
      <c r="AF279" s="22">
        <v>2.0099999999999998</v>
      </c>
      <c r="AG279" s="23">
        <v>2436</v>
      </c>
      <c r="AH279" s="22">
        <v>2.0099999999999998</v>
      </c>
      <c r="AI279" s="23">
        <v>2436</v>
      </c>
      <c r="AJ279" s="22">
        <v>2.0099999999999998</v>
      </c>
      <c r="AK279" s="23">
        <v>5846.4</v>
      </c>
      <c r="AL279" s="22">
        <v>2.0099999999999998</v>
      </c>
      <c r="AM279" s="23">
        <v>29232</v>
      </c>
      <c r="AN279" s="22">
        <v>2.0099999999999998</v>
      </c>
      <c r="AO279" s="29"/>
      <c r="AP279" s="40">
        <v>0</v>
      </c>
      <c r="AQ279" s="41">
        <v>0</v>
      </c>
      <c r="AR279" s="40">
        <v>1056.0999999999999</v>
      </c>
      <c r="AS279" s="41">
        <v>5.37</v>
      </c>
      <c r="AT279" s="40">
        <v>1211.18</v>
      </c>
      <c r="AU279" s="41">
        <v>4.8</v>
      </c>
      <c r="AV279" s="29"/>
      <c r="AW279" s="42">
        <v>1.25</v>
      </c>
      <c r="AX279" s="42">
        <v>2</v>
      </c>
      <c r="AY279" s="22">
        <v>25</v>
      </c>
      <c r="AZ279" s="42">
        <v>0</v>
      </c>
      <c r="BA279" s="22">
        <v>0</v>
      </c>
      <c r="BB279" s="29"/>
      <c r="BC279" s="43">
        <v>86.85</v>
      </c>
      <c r="BD279" s="39">
        <v>3.58</v>
      </c>
      <c r="BE279" s="43">
        <v>78.5</v>
      </c>
      <c r="BF279" s="39">
        <v>3.56</v>
      </c>
      <c r="BG279" s="43">
        <v>52.1</v>
      </c>
      <c r="BH279" s="39">
        <v>1.96</v>
      </c>
      <c r="BI279" s="43">
        <v>12.95</v>
      </c>
      <c r="BJ279" s="39">
        <v>2.37</v>
      </c>
      <c r="BK279" s="29"/>
    </row>
    <row r="280" spans="1:63" x14ac:dyDescent="0.35">
      <c r="A280">
        <v>10</v>
      </c>
      <c r="B280" t="s">
        <v>587</v>
      </c>
      <c r="C280" t="s">
        <v>588</v>
      </c>
      <c r="D280" s="21">
        <v>0.12970000000000001</v>
      </c>
      <c r="E280" s="22">
        <v>11.12</v>
      </c>
      <c r="F280" s="21">
        <v>0.2802</v>
      </c>
      <c r="G280" s="22">
        <v>8.0500000000000007</v>
      </c>
      <c r="H280" s="21">
        <v>0.2185</v>
      </c>
      <c r="I280" s="22">
        <v>4.47</v>
      </c>
      <c r="J280" s="23">
        <v>0.49870000000000003</v>
      </c>
      <c r="K280" s="22">
        <v>6.45</v>
      </c>
      <c r="L280" s="23">
        <v>567.94000000000005</v>
      </c>
      <c r="M280" s="29"/>
      <c r="N280" s="38">
        <v>269.31</v>
      </c>
      <c r="O280" s="39">
        <v>-1.4</v>
      </c>
      <c r="P280" s="38">
        <v>312.79000000000002</v>
      </c>
      <c r="Q280" s="39">
        <v>-0.94</v>
      </c>
      <c r="R280" s="29"/>
      <c r="S280" s="23">
        <v>170.52</v>
      </c>
      <c r="T280" s="22">
        <v>-9.09</v>
      </c>
      <c r="U280" s="23">
        <v>170.52</v>
      </c>
      <c r="V280" s="22">
        <v>-9.09</v>
      </c>
      <c r="W280" s="23">
        <v>170.52</v>
      </c>
      <c r="X280" s="22">
        <v>-9.09</v>
      </c>
      <c r="Y280" s="23">
        <v>170.52</v>
      </c>
      <c r="Z280" s="22">
        <v>-9.09</v>
      </c>
      <c r="AA280" s="23">
        <v>170.52</v>
      </c>
      <c r="AB280" s="22">
        <v>-9.09</v>
      </c>
      <c r="AC280" s="23">
        <v>170.52</v>
      </c>
      <c r="AD280" s="22">
        <v>-9.09</v>
      </c>
      <c r="AE280" s="23">
        <v>170.52</v>
      </c>
      <c r="AF280" s="22">
        <v>-9.09</v>
      </c>
      <c r="AG280" s="23">
        <v>449.52</v>
      </c>
      <c r="AH280" s="22">
        <v>-8.92</v>
      </c>
      <c r="AI280" s="23">
        <v>573.52</v>
      </c>
      <c r="AJ280" s="22">
        <v>-8.9</v>
      </c>
      <c r="AK280" s="23">
        <v>1658.52</v>
      </c>
      <c r="AL280" s="22">
        <v>-8.85</v>
      </c>
      <c r="AM280" s="23">
        <v>9098.52</v>
      </c>
      <c r="AN280" s="22">
        <v>-8.83</v>
      </c>
      <c r="AO280" s="29"/>
      <c r="AP280" s="40">
        <v>0</v>
      </c>
      <c r="AQ280" s="41">
        <v>0</v>
      </c>
      <c r="AR280" s="40">
        <v>1007.77</v>
      </c>
      <c r="AS280" s="41">
        <v>3.7</v>
      </c>
      <c r="AT280" s="40">
        <v>1051.25</v>
      </c>
      <c r="AU280" s="41">
        <v>3.63</v>
      </c>
      <c r="AV280" s="29"/>
      <c r="AW280" s="42" t="s">
        <v>776</v>
      </c>
      <c r="AX280" s="42">
        <v>3</v>
      </c>
      <c r="AY280" s="22">
        <v>100</v>
      </c>
      <c r="AZ280" s="42">
        <v>73.56</v>
      </c>
      <c r="BA280" s="22">
        <v>2.68</v>
      </c>
      <c r="BB280" s="29"/>
      <c r="BC280" s="43">
        <v>86.85</v>
      </c>
      <c r="BD280" s="39">
        <v>3.58</v>
      </c>
      <c r="BE280" s="43">
        <v>78.5</v>
      </c>
      <c r="BF280" s="39">
        <v>3.56</v>
      </c>
      <c r="BG280" s="43">
        <v>52.1</v>
      </c>
      <c r="BH280" s="39">
        <v>1.96</v>
      </c>
      <c r="BI280" s="43">
        <v>12.5</v>
      </c>
      <c r="BJ280" s="39">
        <v>2.46</v>
      </c>
      <c r="BK280" s="29"/>
    </row>
    <row r="281" spans="1:63" x14ac:dyDescent="0.35">
      <c r="A281">
        <v>10</v>
      </c>
      <c r="B281" t="s">
        <v>589</v>
      </c>
      <c r="C281" t="s">
        <v>590</v>
      </c>
      <c r="D281" s="21">
        <v>0.09</v>
      </c>
      <c r="E281" s="22">
        <v>7.31</v>
      </c>
      <c r="F281" s="21">
        <v>0.23599999999999999</v>
      </c>
      <c r="G281" s="22">
        <v>5.0999999999999996</v>
      </c>
      <c r="H281" s="21">
        <v>0.14000000000000001</v>
      </c>
      <c r="I281" s="22">
        <v>5.86</v>
      </c>
      <c r="J281" s="23">
        <v>0.376</v>
      </c>
      <c r="K281" s="22">
        <v>5.38</v>
      </c>
      <c r="L281" s="23">
        <v>460.68</v>
      </c>
      <c r="M281" s="29"/>
      <c r="N281" s="38">
        <v>174.08</v>
      </c>
      <c r="O281" s="39">
        <v>3.55</v>
      </c>
      <c r="P281" s="38">
        <v>249.04</v>
      </c>
      <c r="Q281" s="39">
        <v>3.37</v>
      </c>
      <c r="R281" s="29"/>
      <c r="S281" s="23">
        <v>257.64</v>
      </c>
      <c r="T281" s="22">
        <v>7.24</v>
      </c>
      <c r="U281" s="23">
        <v>257.64</v>
      </c>
      <c r="V281" s="22">
        <v>7.24</v>
      </c>
      <c r="W281" s="23">
        <v>257.64</v>
      </c>
      <c r="X281" s="22">
        <v>7.24</v>
      </c>
      <c r="Y281" s="23">
        <v>257.64</v>
      </c>
      <c r="Z281" s="22">
        <v>7.24</v>
      </c>
      <c r="AA281" s="23">
        <v>480.72</v>
      </c>
      <c r="AB281" s="22">
        <v>7.26</v>
      </c>
      <c r="AC281" s="23">
        <v>480.72</v>
      </c>
      <c r="AD281" s="22">
        <v>7.26</v>
      </c>
      <c r="AE281" s="23">
        <v>480.72</v>
      </c>
      <c r="AF281" s="22">
        <v>7.26</v>
      </c>
      <c r="AG281" s="23">
        <v>1575.6</v>
      </c>
      <c r="AH281" s="22">
        <v>7.26</v>
      </c>
      <c r="AI281" s="23">
        <v>1811.6</v>
      </c>
      <c r="AJ281" s="22">
        <v>7.26</v>
      </c>
      <c r="AK281" s="23">
        <v>3876.6</v>
      </c>
      <c r="AL281" s="22">
        <v>7.27</v>
      </c>
      <c r="AM281" s="23">
        <v>18036.599999999999</v>
      </c>
      <c r="AN281" s="22">
        <v>7.27</v>
      </c>
      <c r="AO281" s="29"/>
      <c r="AP281" s="40">
        <v>0</v>
      </c>
      <c r="AQ281" s="41">
        <v>0</v>
      </c>
      <c r="AR281" s="40">
        <v>892.4</v>
      </c>
      <c r="AS281" s="41">
        <v>6.54</v>
      </c>
      <c r="AT281" s="40">
        <v>967.36</v>
      </c>
      <c r="AU281" s="41">
        <v>6.25</v>
      </c>
      <c r="AV281" s="29"/>
      <c r="AW281" s="42">
        <v>1.1000000000000001</v>
      </c>
      <c r="AX281" s="42">
        <v>2.1</v>
      </c>
      <c r="AY281" s="22">
        <v>0</v>
      </c>
      <c r="AZ281" s="42">
        <v>59.4</v>
      </c>
      <c r="BA281" s="22">
        <v>0</v>
      </c>
      <c r="BB281" s="29"/>
      <c r="BC281" s="43">
        <v>86.85</v>
      </c>
      <c r="BD281" s="39">
        <v>3.58</v>
      </c>
      <c r="BE281" s="43">
        <v>78.5</v>
      </c>
      <c r="BF281" s="39">
        <v>3.56</v>
      </c>
      <c r="BG281" s="43">
        <v>52.1</v>
      </c>
      <c r="BH281" s="39">
        <v>1.96</v>
      </c>
      <c r="BI281" s="43">
        <v>6.45</v>
      </c>
      <c r="BJ281" s="39">
        <v>1.57</v>
      </c>
      <c r="BK281" s="29"/>
    </row>
    <row r="282" spans="1:63" x14ac:dyDescent="0.35">
      <c r="A282">
        <v>10</v>
      </c>
      <c r="B282" t="s">
        <v>591</v>
      </c>
      <c r="C282" t="s">
        <v>592</v>
      </c>
      <c r="D282" s="21">
        <v>8.8300000000000003E-2</v>
      </c>
      <c r="E282" s="22">
        <v>2.0699999999999998</v>
      </c>
      <c r="F282" s="21">
        <v>0.2505</v>
      </c>
      <c r="G282" s="22">
        <v>-3.81</v>
      </c>
      <c r="H282" s="21">
        <v>0.2094</v>
      </c>
      <c r="I282" s="22">
        <v>-3.77</v>
      </c>
      <c r="J282" s="23">
        <v>0.45989999999999998</v>
      </c>
      <c r="K282" s="22">
        <v>-3.79</v>
      </c>
      <c r="L282" s="23">
        <v>481.19</v>
      </c>
      <c r="M282" s="29"/>
      <c r="N282" s="38">
        <v>238.59</v>
      </c>
      <c r="O282" s="39">
        <v>23.19</v>
      </c>
      <c r="P282" s="38">
        <v>309.19</v>
      </c>
      <c r="Q282" s="39">
        <v>30.25</v>
      </c>
      <c r="R282" s="29"/>
      <c r="S282" s="23">
        <v>157.97</v>
      </c>
      <c r="T282" s="22">
        <v>7.79</v>
      </c>
      <c r="U282" s="23">
        <v>157.97</v>
      </c>
      <c r="V282" s="22">
        <v>7.79</v>
      </c>
      <c r="W282" s="23">
        <v>244.94</v>
      </c>
      <c r="X282" s="22">
        <v>7.81</v>
      </c>
      <c r="Y282" s="23">
        <v>357.5</v>
      </c>
      <c r="Z282" s="22">
        <v>7.85</v>
      </c>
      <c r="AA282" s="23">
        <v>542.54</v>
      </c>
      <c r="AB282" s="22">
        <v>7.84</v>
      </c>
      <c r="AC282" s="23">
        <v>542.54</v>
      </c>
      <c r="AD282" s="22">
        <v>7.84</v>
      </c>
      <c r="AE282" s="23">
        <v>542.54</v>
      </c>
      <c r="AF282" s="22">
        <v>7.84</v>
      </c>
      <c r="AG282" s="23">
        <v>1737.74</v>
      </c>
      <c r="AH282" s="22">
        <v>7.83</v>
      </c>
      <c r="AI282" s="23">
        <v>1737.74</v>
      </c>
      <c r="AJ282" s="22">
        <v>7.83</v>
      </c>
      <c r="AK282" s="23">
        <v>3266.18</v>
      </c>
      <c r="AL282" s="22">
        <v>7.83</v>
      </c>
      <c r="AM282" s="23">
        <v>3266.18</v>
      </c>
      <c r="AN282" s="22">
        <v>7.83</v>
      </c>
      <c r="AO282" s="29"/>
      <c r="AP282" s="40">
        <v>0</v>
      </c>
      <c r="AQ282" s="41">
        <v>0</v>
      </c>
      <c r="AR282" s="40">
        <v>877.75</v>
      </c>
      <c r="AS282" s="41">
        <v>8.14</v>
      </c>
      <c r="AT282" s="40">
        <v>948.35</v>
      </c>
      <c r="AU282" s="41">
        <v>10.87</v>
      </c>
      <c r="AV282" s="29"/>
      <c r="AW282" s="42">
        <v>2.15</v>
      </c>
      <c r="AX282" s="42">
        <v>2.65</v>
      </c>
      <c r="AY282" s="22">
        <v>0</v>
      </c>
      <c r="AZ282" s="42">
        <v>0</v>
      </c>
      <c r="BA282" s="22">
        <v>0</v>
      </c>
      <c r="BB282" s="29"/>
      <c r="BC282" s="43">
        <v>86.85</v>
      </c>
      <c r="BD282" s="39">
        <v>3.58</v>
      </c>
      <c r="BE282" s="43">
        <v>78.5</v>
      </c>
      <c r="BF282" s="39">
        <v>3.56</v>
      </c>
      <c r="BG282" s="43">
        <v>51.1</v>
      </c>
      <c r="BH282" s="39">
        <v>-0.02</v>
      </c>
      <c r="BI282" s="43">
        <v>10.85</v>
      </c>
      <c r="BJ282" s="39">
        <v>1.88</v>
      </c>
      <c r="BK282" s="29"/>
    </row>
    <row r="283" spans="1:63" x14ac:dyDescent="0.35">
      <c r="A283">
        <v>10</v>
      </c>
      <c r="B283" t="s">
        <v>593</v>
      </c>
      <c r="C283" t="s">
        <v>594</v>
      </c>
      <c r="D283" s="21">
        <v>9.7059999999999994E-2</v>
      </c>
      <c r="E283" s="22">
        <v>5.28</v>
      </c>
      <c r="F283" s="21">
        <v>0.26410800000000001</v>
      </c>
      <c r="G283" s="22">
        <v>4.1100000000000003</v>
      </c>
      <c r="H283" s="21">
        <v>0.21456800000000001</v>
      </c>
      <c r="I283" s="22">
        <v>4.32</v>
      </c>
      <c r="J283" s="23">
        <v>0.47867599999999999</v>
      </c>
      <c r="K283" s="22">
        <v>4.2</v>
      </c>
      <c r="L283" s="23">
        <v>497.19</v>
      </c>
      <c r="M283" s="29"/>
      <c r="N283" s="38">
        <v>190.51</v>
      </c>
      <c r="O283" s="39">
        <v>2.65</v>
      </c>
      <c r="P283" s="38">
        <v>255.74</v>
      </c>
      <c r="Q283" s="39">
        <v>1.96</v>
      </c>
      <c r="R283" s="29"/>
      <c r="S283" s="23">
        <v>269.27999999999997</v>
      </c>
      <c r="T283" s="22">
        <v>5.8</v>
      </c>
      <c r="U283" s="23">
        <v>269.27999999999997</v>
      </c>
      <c r="V283" s="22">
        <v>5.8</v>
      </c>
      <c r="W283" s="23">
        <v>269.27999999999997</v>
      </c>
      <c r="X283" s="22">
        <v>5.8</v>
      </c>
      <c r="Y283" s="23">
        <v>269.27999999999997</v>
      </c>
      <c r="Z283" s="22">
        <v>5.8</v>
      </c>
      <c r="AA283" s="23">
        <v>269.27999999999997</v>
      </c>
      <c r="AB283" s="22">
        <v>5.8</v>
      </c>
      <c r="AC283" s="23">
        <v>269.27999999999997</v>
      </c>
      <c r="AD283" s="22">
        <v>5.8</v>
      </c>
      <c r="AE283" s="23">
        <v>269.27999999999997</v>
      </c>
      <c r="AF283" s="22">
        <v>5.8</v>
      </c>
      <c r="AG283" s="23">
        <v>416.12</v>
      </c>
      <c r="AH283" s="22">
        <v>5.8</v>
      </c>
      <c r="AI283" s="23">
        <v>416.12</v>
      </c>
      <c r="AJ283" s="22">
        <v>5.8</v>
      </c>
      <c r="AK283" s="23">
        <v>643.66999999999996</v>
      </c>
      <c r="AL283" s="22">
        <v>5.79</v>
      </c>
      <c r="AM283" s="23">
        <v>1699.67</v>
      </c>
      <c r="AN283" s="22">
        <v>5.78</v>
      </c>
      <c r="AO283" s="29"/>
      <c r="AP283" s="40">
        <v>0</v>
      </c>
      <c r="AQ283" s="41">
        <v>0</v>
      </c>
      <c r="AR283" s="40">
        <v>956.98</v>
      </c>
      <c r="AS283" s="41">
        <v>4.8899999999999997</v>
      </c>
      <c r="AT283" s="40">
        <v>1022.21</v>
      </c>
      <c r="AU283" s="41">
        <v>4.5599999999999996</v>
      </c>
      <c r="AV283" s="29"/>
      <c r="AW283" s="42">
        <v>1</v>
      </c>
      <c r="AX283" s="42">
        <v>2.25</v>
      </c>
      <c r="AY283" s="22" t="s">
        <v>774</v>
      </c>
      <c r="AZ283" s="42">
        <v>0</v>
      </c>
      <c r="BA283" s="22">
        <v>0</v>
      </c>
      <c r="BB283" s="29"/>
      <c r="BC283" s="43">
        <v>86</v>
      </c>
      <c r="BD283" s="39">
        <v>3.61</v>
      </c>
      <c r="BE283" s="43">
        <v>78</v>
      </c>
      <c r="BF283" s="39">
        <v>4</v>
      </c>
      <c r="BG283" s="43">
        <v>52</v>
      </c>
      <c r="BH283" s="39">
        <v>1.96</v>
      </c>
      <c r="BI283" s="43">
        <v>5</v>
      </c>
      <c r="BJ283" s="39">
        <v>0</v>
      </c>
      <c r="BK283" s="29"/>
    </row>
    <row r="284" spans="1:63" x14ac:dyDescent="0.35">
      <c r="A284">
        <v>10</v>
      </c>
      <c r="B284" t="s">
        <v>595</v>
      </c>
      <c r="C284" t="s">
        <v>596</v>
      </c>
      <c r="D284" s="21">
        <v>0.1061</v>
      </c>
      <c r="E284" s="22">
        <v>5.6</v>
      </c>
      <c r="F284" s="21">
        <v>0.3271</v>
      </c>
      <c r="G284" s="22">
        <v>3.33</v>
      </c>
      <c r="H284" s="21">
        <v>0.22720000000000001</v>
      </c>
      <c r="I284" s="22">
        <v>3.36</v>
      </c>
      <c r="J284" s="23">
        <v>0.55430000000000001</v>
      </c>
      <c r="K284" s="22">
        <v>3.34</v>
      </c>
      <c r="L284" s="23">
        <v>479.56</v>
      </c>
      <c r="M284" s="29"/>
      <c r="N284" s="38">
        <v>268.58</v>
      </c>
      <c r="O284" s="39">
        <v>16.2</v>
      </c>
      <c r="P284" s="38">
        <v>276.16000000000003</v>
      </c>
      <c r="Q284" s="39">
        <v>15.68</v>
      </c>
      <c r="R284" s="29"/>
      <c r="S284" s="23">
        <v>197.4</v>
      </c>
      <c r="T284" s="22">
        <v>2.41</v>
      </c>
      <c r="U284" s="23">
        <v>262.44</v>
      </c>
      <c r="V284" s="22">
        <v>2.37</v>
      </c>
      <c r="W284" s="23">
        <v>262.44</v>
      </c>
      <c r="X284" s="22">
        <v>2.37</v>
      </c>
      <c r="Y284" s="23">
        <v>262.44</v>
      </c>
      <c r="Z284" s="22">
        <v>2.37</v>
      </c>
      <c r="AA284" s="23">
        <v>392.52</v>
      </c>
      <c r="AB284" s="22">
        <v>2.37</v>
      </c>
      <c r="AC284" s="23">
        <v>392.52</v>
      </c>
      <c r="AD284" s="22">
        <v>2.37</v>
      </c>
      <c r="AE284" s="23">
        <v>392.52</v>
      </c>
      <c r="AF284" s="22">
        <v>2.37</v>
      </c>
      <c r="AG284" s="23">
        <v>1276.1600000000001</v>
      </c>
      <c r="AH284" s="22">
        <v>2.37</v>
      </c>
      <c r="AI284" s="23">
        <v>1400.76</v>
      </c>
      <c r="AJ284" s="22">
        <v>2.36</v>
      </c>
      <c r="AK284" s="23">
        <v>3049.08</v>
      </c>
      <c r="AL284" s="22">
        <v>2.37</v>
      </c>
      <c r="AM284" s="23">
        <v>12503.16</v>
      </c>
      <c r="AN284" s="22">
        <v>0.91</v>
      </c>
      <c r="AO284" s="29"/>
      <c r="AP284" s="40">
        <v>0</v>
      </c>
      <c r="AQ284" s="41">
        <v>0</v>
      </c>
      <c r="AR284" s="40">
        <v>945.54</v>
      </c>
      <c r="AS284" s="41">
        <v>7.69</v>
      </c>
      <c r="AT284" s="40">
        <v>1018.1600000000001</v>
      </c>
      <c r="AU284" s="41">
        <v>7.27</v>
      </c>
      <c r="AV284" s="29"/>
      <c r="AW284" s="42">
        <v>2.31</v>
      </c>
      <c r="AX284" s="42">
        <v>5.9</v>
      </c>
      <c r="AY284" s="22">
        <v>7.63</v>
      </c>
      <c r="AZ284" s="42">
        <v>0</v>
      </c>
      <c r="BA284" s="22">
        <v>0</v>
      </c>
      <c r="BB284" s="29"/>
      <c r="BC284" s="43">
        <v>86.85</v>
      </c>
      <c r="BD284" s="39">
        <v>3.58</v>
      </c>
      <c r="BE284" s="43">
        <v>78.5</v>
      </c>
      <c r="BF284" s="39">
        <v>3.56</v>
      </c>
      <c r="BG284" s="43">
        <v>52.1</v>
      </c>
      <c r="BH284" s="39">
        <v>1.96</v>
      </c>
      <c r="BI284" s="43">
        <v>18.149999999999999</v>
      </c>
      <c r="BJ284" s="39">
        <v>2.25</v>
      </c>
      <c r="BK284" s="29"/>
    </row>
    <row r="285" spans="1:63" x14ac:dyDescent="0.35">
      <c r="A285">
        <v>10</v>
      </c>
      <c r="B285" t="s">
        <v>597</v>
      </c>
      <c r="C285" t="s">
        <v>598</v>
      </c>
      <c r="D285" s="21">
        <v>0.14319999999999999</v>
      </c>
      <c r="E285" s="22">
        <v>38.9</v>
      </c>
      <c r="F285" s="21">
        <v>0.26</v>
      </c>
      <c r="G285" s="22">
        <v>3.04</v>
      </c>
      <c r="H285" s="21">
        <v>0.161</v>
      </c>
      <c r="I285" s="22">
        <v>5.63</v>
      </c>
      <c r="J285" s="23">
        <v>0.42100000000000004</v>
      </c>
      <c r="K285" s="22">
        <v>4.0199999999999996</v>
      </c>
      <c r="L285" s="23">
        <v>660.31</v>
      </c>
      <c r="M285" s="29"/>
      <c r="N285" s="38">
        <v>263.44</v>
      </c>
      <c r="O285" s="39">
        <v>6.09</v>
      </c>
      <c r="P285" s="38">
        <v>342.34</v>
      </c>
      <c r="Q285" s="39">
        <v>5.87</v>
      </c>
      <c r="R285" s="29"/>
      <c r="S285" s="23">
        <v>230</v>
      </c>
      <c r="T285" s="22">
        <v>9.52</v>
      </c>
      <c r="U285" s="23">
        <v>230</v>
      </c>
      <c r="V285" s="22">
        <v>9.52</v>
      </c>
      <c r="W285" s="23">
        <v>230</v>
      </c>
      <c r="X285" s="22">
        <v>9.52</v>
      </c>
      <c r="Y285" s="23">
        <v>230</v>
      </c>
      <c r="Z285" s="22">
        <v>9.52</v>
      </c>
      <c r="AA285" s="23">
        <v>230</v>
      </c>
      <c r="AB285" s="22">
        <v>9.52</v>
      </c>
      <c r="AC285" s="23">
        <v>230</v>
      </c>
      <c r="AD285" s="22">
        <v>9.52</v>
      </c>
      <c r="AE285" s="23">
        <v>230</v>
      </c>
      <c r="AF285" s="22">
        <v>9.52</v>
      </c>
      <c r="AG285" s="23">
        <v>770</v>
      </c>
      <c r="AH285" s="22">
        <v>8.4499999999999993</v>
      </c>
      <c r="AI285" s="23">
        <v>790</v>
      </c>
      <c r="AJ285" s="22">
        <v>8.2200000000000006</v>
      </c>
      <c r="AK285" s="23">
        <v>965</v>
      </c>
      <c r="AL285" s="22">
        <v>6.63</v>
      </c>
      <c r="AM285" s="23">
        <v>2460</v>
      </c>
      <c r="AN285" s="22">
        <v>2.5</v>
      </c>
      <c r="AO285" s="29"/>
      <c r="AP285" s="40">
        <v>0</v>
      </c>
      <c r="AQ285" s="41">
        <v>0</v>
      </c>
      <c r="AR285" s="40">
        <v>1153.75</v>
      </c>
      <c r="AS285" s="41">
        <v>23.57</v>
      </c>
      <c r="AT285" s="40">
        <v>1232.6499999999999</v>
      </c>
      <c r="AU285" s="41">
        <v>22.19</v>
      </c>
      <c r="AV285" s="29"/>
      <c r="AW285" s="42">
        <v>1.1200000000000001</v>
      </c>
      <c r="AX285" s="42">
        <v>2.56</v>
      </c>
      <c r="AY285" s="22">
        <v>2.4</v>
      </c>
      <c r="AZ285" s="42">
        <v>42.75</v>
      </c>
      <c r="BA285" s="22">
        <v>2.79</v>
      </c>
      <c r="BB285" s="29"/>
      <c r="BC285" s="43">
        <v>86.85</v>
      </c>
      <c r="BD285" s="39">
        <v>3.55</v>
      </c>
      <c r="BE285" s="43">
        <v>78.5</v>
      </c>
      <c r="BF285" s="39">
        <v>3.56</v>
      </c>
      <c r="BG285" s="43">
        <v>52.1</v>
      </c>
      <c r="BH285" s="39">
        <v>1.94</v>
      </c>
      <c r="BI285" s="43">
        <v>11.9</v>
      </c>
      <c r="BJ285" s="39">
        <v>3.03</v>
      </c>
      <c r="BK285" s="29"/>
    </row>
    <row r="286" spans="1:63" x14ac:dyDescent="0.35">
      <c r="A286">
        <v>10</v>
      </c>
      <c r="B286" t="s">
        <v>599</v>
      </c>
      <c r="C286" t="s">
        <v>600</v>
      </c>
      <c r="D286" s="21">
        <v>7.714E-2</v>
      </c>
      <c r="E286" s="22">
        <v>12.87</v>
      </c>
      <c r="F286" s="21">
        <v>0.27035999999999999</v>
      </c>
      <c r="G286" s="22">
        <v>12.38</v>
      </c>
      <c r="H286" s="21">
        <v>0.21545</v>
      </c>
      <c r="I286" s="22">
        <v>12.66</v>
      </c>
      <c r="J286" s="23">
        <v>0.48580999999999996</v>
      </c>
      <c r="K286" s="22">
        <v>12.51</v>
      </c>
      <c r="L286" s="23">
        <v>391.49</v>
      </c>
      <c r="M286" s="29"/>
      <c r="N286" s="38">
        <v>204.96</v>
      </c>
      <c r="O286" s="39">
        <v>2.2799999999999998</v>
      </c>
      <c r="P286" s="38">
        <v>273.72000000000003</v>
      </c>
      <c r="Q286" s="39">
        <v>2.29</v>
      </c>
      <c r="R286" s="29"/>
      <c r="S286" s="23">
        <v>194.52</v>
      </c>
      <c r="T286" s="22">
        <v>3.91</v>
      </c>
      <c r="U286" s="23">
        <v>236.28</v>
      </c>
      <c r="V286" s="22">
        <v>3.91</v>
      </c>
      <c r="W286" s="23">
        <v>236.27999999999997</v>
      </c>
      <c r="X286" s="22">
        <v>3.91</v>
      </c>
      <c r="Y286" s="23">
        <v>236.27999999999997</v>
      </c>
      <c r="Z286" s="22">
        <v>3.91</v>
      </c>
      <c r="AA286" s="23">
        <v>236.27999999999997</v>
      </c>
      <c r="AB286" s="22">
        <v>3.91</v>
      </c>
      <c r="AC286" s="23">
        <v>236.27999999999997</v>
      </c>
      <c r="AD286" s="22">
        <v>3.91</v>
      </c>
      <c r="AE286" s="23">
        <v>345.12</v>
      </c>
      <c r="AF286" s="22">
        <v>3.89</v>
      </c>
      <c r="AG286" s="23">
        <v>1148.76</v>
      </c>
      <c r="AH286" s="22">
        <v>3.88</v>
      </c>
      <c r="AI286" s="23">
        <v>1387.32</v>
      </c>
      <c r="AJ286" s="22">
        <v>3.89</v>
      </c>
      <c r="AK286" s="23">
        <v>3243.4799999999996</v>
      </c>
      <c r="AL286" s="22">
        <v>3.87</v>
      </c>
      <c r="AM286" s="23">
        <v>17512.919999999998</v>
      </c>
      <c r="AN286" s="22">
        <v>3.85</v>
      </c>
      <c r="AO286" s="29"/>
      <c r="AP286" s="40">
        <v>0</v>
      </c>
      <c r="AQ286" s="41">
        <v>0</v>
      </c>
      <c r="AR286" s="40">
        <v>790.97</v>
      </c>
      <c r="AS286" s="41">
        <v>7.69</v>
      </c>
      <c r="AT286" s="40">
        <v>901.49</v>
      </c>
      <c r="AU286" s="41">
        <v>7.08</v>
      </c>
      <c r="AV286" s="29"/>
      <c r="AW286" s="42">
        <v>0.95</v>
      </c>
      <c r="AX286" s="42">
        <v>1.3</v>
      </c>
      <c r="AY286" s="22">
        <v>0</v>
      </c>
      <c r="AZ286" s="42">
        <v>0</v>
      </c>
      <c r="BA286" s="22">
        <v>0</v>
      </c>
      <c r="BB286" s="29"/>
      <c r="BC286" s="43">
        <v>86.85</v>
      </c>
      <c r="BD286" s="39">
        <v>3.58</v>
      </c>
      <c r="BE286" s="43">
        <v>78.5</v>
      </c>
      <c r="BF286" s="39">
        <v>3.56</v>
      </c>
      <c r="BG286" s="43">
        <v>52.1</v>
      </c>
      <c r="BH286" s="39">
        <v>1.96</v>
      </c>
      <c r="BI286" s="43">
        <v>11.35</v>
      </c>
      <c r="BJ286" s="39">
        <v>2.25</v>
      </c>
      <c r="BK286" s="29"/>
    </row>
    <row r="287" spans="1:63" x14ac:dyDescent="0.35">
      <c r="A287">
        <v>10</v>
      </c>
      <c r="B287" t="s">
        <v>601</v>
      </c>
      <c r="C287" t="s">
        <v>602</v>
      </c>
      <c r="D287" s="21">
        <v>8.3930000000000005E-2</v>
      </c>
      <c r="E287" s="22">
        <v>5.76</v>
      </c>
      <c r="F287" s="21">
        <v>0.19535</v>
      </c>
      <c r="G287" s="22">
        <v>6.18</v>
      </c>
      <c r="H287" s="21">
        <v>0.17993999999999999</v>
      </c>
      <c r="I287" s="22">
        <v>6.27</v>
      </c>
      <c r="J287" s="23">
        <v>0.37529000000000001</v>
      </c>
      <c r="K287" s="22">
        <v>6.22</v>
      </c>
      <c r="L287" s="23">
        <v>434.43</v>
      </c>
      <c r="M287" s="29"/>
      <c r="N287" s="38">
        <v>202.3</v>
      </c>
      <c r="O287" s="39">
        <v>2.5099999999999998</v>
      </c>
      <c r="P287" s="38">
        <v>243.81</v>
      </c>
      <c r="Q287" s="39">
        <v>4.24</v>
      </c>
      <c r="R287" s="29"/>
      <c r="S287" s="23">
        <v>225.8</v>
      </c>
      <c r="T287" s="22">
        <v>28.28</v>
      </c>
      <c r="U287" s="23">
        <v>240.56</v>
      </c>
      <c r="V287" s="22">
        <v>28.11</v>
      </c>
      <c r="W287" s="23" t="s">
        <v>773</v>
      </c>
      <c r="X287" s="22" t="s">
        <v>773</v>
      </c>
      <c r="Y287" s="23" t="s">
        <v>773</v>
      </c>
      <c r="Z287" s="22" t="s">
        <v>773</v>
      </c>
      <c r="AA287" s="23" t="s">
        <v>773</v>
      </c>
      <c r="AB287" s="22" t="s">
        <v>773</v>
      </c>
      <c r="AC287" s="23" t="s">
        <v>773</v>
      </c>
      <c r="AD287" s="22" t="s">
        <v>773</v>
      </c>
      <c r="AE287" s="23" t="s">
        <v>773</v>
      </c>
      <c r="AF287" s="22" t="s">
        <v>773</v>
      </c>
      <c r="AG287" s="23" t="s">
        <v>773</v>
      </c>
      <c r="AH287" s="22" t="s">
        <v>773</v>
      </c>
      <c r="AI287" s="23" t="s">
        <v>773</v>
      </c>
      <c r="AJ287" s="22" t="s">
        <v>773</v>
      </c>
      <c r="AK287" s="23" t="s">
        <v>773</v>
      </c>
      <c r="AL287" s="22" t="s">
        <v>773</v>
      </c>
      <c r="AM287" s="23" t="s">
        <v>773</v>
      </c>
      <c r="AN287" s="22" t="s">
        <v>773</v>
      </c>
      <c r="AO287" s="29"/>
      <c r="AP287" s="40">
        <v>0</v>
      </c>
      <c r="AQ287" s="41">
        <v>0</v>
      </c>
      <c r="AR287" s="40">
        <v>862.53</v>
      </c>
      <c r="AS287" s="41">
        <v>10</v>
      </c>
      <c r="AT287" s="40">
        <v>918.8</v>
      </c>
      <c r="AU287" s="41">
        <v>10.37</v>
      </c>
      <c r="AV287" s="29"/>
      <c r="AW287" s="42">
        <v>1</v>
      </c>
      <c r="AX287" s="42">
        <v>1.5</v>
      </c>
      <c r="AY287" s="22">
        <v>0</v>
      </c>
      <c r="AZ287" s="42">
        <v>0</v>
      </c>
      <c r="BA287" s="22">
        <v>0</v>
      </c>
      <c r="BB287" s="29"/>
      <c r="BC287" s="43">
        <v>86.7</v>
      </c>
      <c r="BD287" s="39">
        <v>3.4</v>
      </c>
      <c r="BE287" s="43">
        <v>78.5</v>
      </c>
      <c r="BF287" s="39">
        <v>3.56</v>
      </c>
      <c r="BG287" s="43">
        <v>52.1</v>
      </c>
      <c r="BH287" s="39">
        <v>1.96</v>
      </c>
      <c r="BI287" s="43">
        <v>8</v>
      </c>
      <c r="BJ287" s="39">
        <v>6.67</v>
      </c>
      <c r="BK287" s="29"/>
    </row>
    <row r="288" spans="1:63" x14ac:dyDescent="0.35">
      <c r="A288">
        <v>10</v>
      </c>
      <c r="B288" t="s">
        <v>603</v>
      </c>
      <c r="C288" t="s">
        <v>604</v>
      </c>
      <c r="D288" s="21">
        <v>7.4300000000000005E-2</v>
      </c>
      <c r="E288" s="22">
        <v>4.0199999999999996</v>
      </c>
      <c r="F288" s="21">
        <v>0.318</v>
      </c>
      <c r="G288" s="22">
        <v>15.86</v>
      </c>
      <c r="H288" s="21">
        <v>0.25580000000000003</v>
      </c>
      <c r="I288" s="22">
        <v>16.100000000000001</v>
      </c>
      <c r="J288" s="23">
        <v>0.57380000000000009</v>
      </c>
      <c r="K288" s="22">
        <v>15.96</v>
      </c>
      <c r="L288" s="23">
        <v>312.83999999999997</v>
      </c>
      <c r="M288" s="29"/>
      <c r="N288" s="38">
        <v>282.77</v>
      </c>
      <c r="O288" s="39">
        <v>5.7</v>
      </c>
      <c r="P288" s="38">
        <v>377.02</v>
      </c>
      <c r="Q288" s="39">
        <v>5.7</v>
      </c>
      <c r="R288" s="29"/>
      <c r="S288" s="23">
        <v>244.75</v>
      </c>
      <c r="T288" s="22">
        <v>3.2</v>
      </c>
      <c r="U288" s="23">
        <v>326.33</v>
      </c>
      <c r="V288" s="22">
        <v>3.2</v>
      </c>
      <c r="W288" s="23">
        <v>326.33</v>
      </c>
      <c r="X288" s="22">
        <v>3.2</v>
      </c>
      <c r="Y288" s="23">
        <v>326.33</v>
      </c>
      <c r="Z288" s="22">
        <v>3.2</v>
      </c>
      <c r="AA288" s="23">
        <v>326.33</v>
      </c>
      <c r="AB288" s="22">
        <v>3.2</v>
      </c>
      <c r="AC288" s="23">
        <v>326.33</v>
      </c>
      <c r="AD288" s="22">
        <v>3.2</v>
      </c>
      <c r="AE288" s="23">
        <v>326.33</v>
      </c>
      <c r="AF288" s="22">
        <v>3.2</v>
      </c>
      <c r="AG288" s="23">
        <v>1532.65</v>
      </c>
      <c r="AH288" s="22">
        <v>3</v>
      </c>
      <c r="AI288" s="23">
        <v>1868.62</v>
      </c>
      <c r="AJ288" s="22">
        <v>5.45</v>
      </c>
      <c r="AK288" s="23">
        <v>4423.62</v>
      </c>
      <c r="AL288" s="22">
        <v>3.91</v>
      </c>
      <c r="AM288" s="23">
        <v>21899.65</v>
      </c>
      <c r="AN288" s="22">
        <v>2.83</v>
      </c>
      <c r="AO288" s="29"/>
      <c r="AP288" s="40">
        <v>0</v>
      </c>
      <c r="AQ288" s="41">
        <v>0</v>
      </c>
      <c r="AR288" s="40">
        <v>840.3599999999999</v>
      </c>
      <c r="AS288" s="41">
        <v>4.34</v>
      </c>
      <c r="AT288" s="40">
        <v>1016.1899999999998</v>
      </c>
      <c r="AU288" s="41">
        <v>4.37</v>
      </c>
      <c r="AV288" s="29"/>
      <c r="AW288" s="42">
        <v>1.57</v>
      </c>
      <c r="AX288" s="42">
        <v>1.57</v>
      </c>
      <c r="AY288" s="22">
        <v>3.29</v>
      </c>
      <c r="AZ288" s="42">
        <v>0</v>
      </c>
      <c r="BA288" s="22">
        <v>0</v>
      </c>
      <c r="BB288" s="29"/>
      <c r="BC288" s="43">
        <v>86.85</v>
      </c>
      <c r="BD288" s="39">
        <v>3.55</v>
      </c>
      <c r="BE288" s="43">
        <v>78.5</v>
      </c>
      <c r="BF288" s="39">
        <v>3.56</v>
      </c>
      <c r="BG288" s="43">
        <v>52.1</v>
      </c>
      <c r="BH288" s="39">
        <v>1.94</v>
      </c>
      <c r="BI288" s="43">
        <v>8</v>
      </c>
      <c r="BJ288" s="39">
        <v>3.23</v>
      </c>
      <c r="BK288" s="29"/>
    </row>
    <row r="289" spans="1:63" x14ac:dyDescent="0.35">
      <c r="A289">
        <v>10</v>
      </c>
      <c r="B289" t="s">
        <v>605</v>
      </c>
      <c r="C289" t="s">
        <v>606</v>
      </c>
      <c r="D289" s="21">
        <v>0.10390000000000001</v>
      </c>
      <c r="E289" s="22">
        <v>3.61</v>
      </c>
      <c r="F289" s="21">
        <v>0.23769999999999999</v>
      </c>
      <c r="G289" s="22">
        <v>0.28000000000000003</v>
      </c>
      <c r="H289" s="21">
        <v>0.19070000000000001</v>
      </c>
      <c r="I289" s="22">
        <v>0.25</v>
      </c>
      <c r="J289" s="23">
        <v>0.4284</v>
      </c>
      <c r="K289" s="22">
        <v>0.27</v>
      </c>
      <c r="L289" s="23">
        <v>609.46</v>
      </c>
      <c r="M289" s="29"/>
      <c r="N289" s="38">
        <v>246.86</v>
      </c>
      <c r="O289" s="39">
        <v>2.89</v>
      </c>
      <c r="P289" s="38">
        <v>304.70999999999998</v>
      </c>
      <c r="Q289" s="39">
        <v>2.69</v>
      </c>
      <c r="R289" s="29"/>
      <c r="S289" s="23">
        <v>79.2</v>
      </c>
      <c r="T289" s="22">
        <v>3.94</v>
      </c>
      <c r="U289" s="23">
        <v>214.2</v>
      </c>
      <c r="V289" s="22">
        <v>3.48</v>
      </c>
      <c r="W289" s="23">
        <v>146.4</v>
      </c>
      <c r="X289" s="22">
        <v>3.39</v>
      </c>
      <c r="Y289" s="23">
        <v>146.4</v>
      </c>
      <c r="Z289" s="22">
        <v>3.39</v>
      </c>
      <c r="AA289" s="23">
        <v>508.2</v>
      </c>
      <c r="AB289" s="22">
        <v>3.29</v>
      </c>
      <c r="AC289" s="23">
        <v>508.2</v>
      </c>
      <c r="AD289" s="22">
        <v>3.29</v>
      </c>
      <c r="AE289" s="23">
        <v>508.2</v>
      </c>
      <c r="AF289" s="22">
        <v>3.29</v>
      </c>
      <c r="AG289" s="23">
        <v>3627</v>
      </c>
      <c r="AH289" s="22">
        <v>3.33</v>
      </c>
      <c r="AI289" s="23">
        <v>3627</v>
      </c>
      <c r="AJ289" s="22">
        <v>3.33</v>
      </c>
      <c r="AK289" s="23">
        <v>8704.7999999999993</v>
      </c>
      <c r="AL289" s="22">
        <v>3.33</v>
      </c>
      <c r="AM289" s="23">
        <v>43524</v>
      </c>
      <c r="AN289" s="22">
        <v>3.33</v>
      </c>
      <c r="AO289" s="29"/>
      <c r="AP289" s="40">
        <v>0</v>
      </c>
      <c r="AQ289" s="41">
        <v>0</v>
      </c>
      <c r="AR289" s="40">
        <v>935.5200000000001</v>
      </c>
      <c r="AS289" s="41">
        <v>3.44</v>
      </c>
      <c r="AT289" s="40">
        <v>1128.3700000000001</v>
      </c>
      <c r="AU289" s="41">
        <v>3.33</v>
      </c>
      <c r="AV289" s="29"/>
      <c r="AW289" s="42">
        <v>2.4</v>
      </c>
      <c r="AX289" s="42">
        <v>2.4</v>
      </c>
      <c r="AY289" s="22">
        <v>0</v>
      </c>
      <c r="AZ289" s="42">
        <v>0</v>
      </c>
      <c r="BA289" s="22">
        <v>0</v>
      </c>
      <c r="BB289" s="29"/>
      <c r="BC289" s="43">
        <v>86.85</v>
      </c>
      <c r="BD289" s="39">
        <v>3.58</v>
      </c>
      <c r="BE289" s="43">
        <v>78.5</v>
      </c>
      <c r="BF289" s="39">
        <v>3.56</v>
      </c>
      <c r="BG289" s="43">
        <v>51.1</v>
      </c>
      <c r="BH289" s="39">
        <v>0</v>
      </c>
      <c r="BI289" s="43">
        <v>8.5500000000000007</v>
      </c>
      <c r="BJ289" s="39">
        <v>3.01</v>
      </c>
      <c r="BK289" s="29"/>
    </row>
    <row r="290" spans="1:63" x14ac:dyDescent="0.35">
      <c r="A290">
        <v>10</v>
      </c>
      <c r="B290" t="s">
        <v>607</v>
      </c>
      <c r="C290" t="s">
        <v>608</v>
      </c>
      <c r="D290" s="21">
        <v>0.1079</v>
      </c>
      <c r="E290" s="22">
        <v>8.9</v>
      </c>
      <c r="F290" s="21">
        <v>0.3211</v>
      </c>
      <c r="G290" s="22">
        <v>5.79</v>
      </c>
      <c r="H290" s="21">
        <v>0.25819999999999999</v>
      </c>
      <c r="I290" s="22">
        <v>5.82</v>
      </c>
      <c r="J290" s="23">
        <v>0.57929999999999993</v>
      </c>
      <c r="K290" s="22">
        <v>5.81</v>
      </c>
      <c r="L290" s="23">
        <v>610.82000000000005</v>
      </c>
      <c r="M290" s="29"/>
      <c r="N290" s="38">
        <v>190.2</v>
      </c>
      <c r="O290" s="39">
        <v>7.65</v>
      </c>
      <c r="P290" s="38">
        <v>249.12</v>
      </c>
      <c r="Q290" s="39">
        <v>5.94</v>
      </c>
      <c r="R290" s="29"/>
      <c r="S290" s="23">
        <v>168.96</v>
      </c>
      <c r="T290" s="22">
        <v>3.76</v>
      </c>
      <c r="U290" s="23">
        <v>251.52</v>
      </c>
      <c r="V290" s="22">
        <v>3.76</v>
      </c>
      <c r="W290" s="23">
        <v>168.96</v>
      </c>
      <c r="X290" s="22">
        <v>3.76</v>
      </c>
      <c r="Y290" s="23">
        <v>251.52</v>
      </c>
      <c r="Z290" s="22">
        <v>3.76</v>
      </c>
      <c r="AA290" s="23">
        <v>500.52</v>
      </c>
      <c r="AB290" s="22">
        <v>3.76</v>
      </c>
      <c r="AC290" s="23">
        <v>500.52</v>
      </c>
      <c r="AD290" s="22">
        <v>3.76</v>
      </c>
      <c r="AE290" s="23">
        <v>500.52</v>
      </c>
      <c r="AF290" s="22">
        <v>3.76</v>
      </c>
      <c r="AG290" s="23">
        <v>1009.92</v>
      </c>
      <c r="AH290" s="22">
        <v>3.75</v>
      </c>
      <c r="AI290" s="23">
        <v>1009.92</v>
      </c>
      <c r="AJ290" s="22">
        <v>3.75</v>
      </c>
      <c r="AK290" s="23">
        <v>1009.92</v>
      </c>
      <c r="AL290" s="22">
        <v>3.75</v>
      </c>
      <c r="AM290" s="23">
        <v>1009.92</v>
      </c>
      <c r="AN290" s="22">
        <v>3.75</v>
      </c>
      <c r="AO290" s="29"/>
      <c r="AP290" s="40">
        <v>0</v>
      </c>
      <c r="AQ290" s="41">
        <v>0</v>
      </c>
      <c r="AR290" s="40">
        <v>969.98</v>
      </c>
      <c r="AS290" s="41">
        <v>7.72</v>
      </c>
      <c r="AT290" s="40">
        <v>1111.46</v>
      </c>
      <c r="AU290" s="41">
        <v>7.03</v>
      </c>
      <c r="AV290" s="29"/>
      <c r="AW290" s="42">
        <v>1.9</v>
      </c>
      <c r="AX290" s="42">
        <v>2.2000000000000002</v>
      </c>
      <c r="AY290" s="22">
        <v>0</v>
      </c>
      <c r="AZ290" s="42">
        <v>0</v>
      </c>
      <c r="BA290" s="22">
        <v>0</v>
      </c>
      <c r="BB290" s="29"/>
      <c r="BC290" s="43">
        <v>88.5</v>
      </c>
      <c r="BD290" s="39">
        <v>5.52</v>
      </c>
      <c r="BE290" s="43">
        <v>79.95</v>
      </c>
      <c r="BF290" s="39">
        <v>5.47</v>
      </c>
      <c r="BG290" s="43">
        <v>53.9</v>
      </c>
      <c r="BH290" s="39">
        <v>5.46</v>
      </c>
      <c r="BI290" s="43">
        <v>13.75</v>
      </c>
      <c r="BJ290" s="39">
        <v>5.36</v>
      </c>
      <c r="BK290" s="29"/>
    </row>
    <row r="291" spans="1:63" x14ac:dyDescent="0.35">
      <c r="A291">
        <v>10</v>
      </c>
      <c r="B291" t="s">
        <v>609</v>
      </c>
      <c r="C291" t="s">
        <v>610</v>
      </c>
      <c r="D291" s="21">
        <v>9.9199999999999997E-2</v>
      </c>
      <c r="E291" s="22">
        <v>2.42</v>
      </c>
      <c r="F291" s="21">
        <v>0.25569999999999998</v>
      </c>
      <c r="G291" s="22">
        <v>30.15</v>
      </c>
      <c r="H291" s="21">
        <v>0.18990000000000001</v>
      </c>
      <c r="I291" s="22">
        <v>11.38</v>
      </c>
      <c r="J291" s="23">
        <v>0.4456</v>
      </c>
      <c r="K291" s="22">
        <v>21.43</v>
      </c>
      <c r="L291" s="23">
        <v>587.73</v>
      </c>
      <c r="M291" s="29"/>
      <c r="N291" s="38">
        <v>231.43</v>
      </c>
      <c r="O291" s="39">
        <v>13.61</v>
      </c>
      <c r="P291" s="38">
        <v>279.13</v>
      </c>
      <c r="Q291" s="39">
        <v>13.13</v>
      </c>
      <c r="R291" s="29"/>
      <c r="S291" s="23">
        <v>157.9</v>
      </c>
      <c r="T291" s="22">
        <v>2.4</v>
      </c>
      <c r="U291" s="23">
        <v>155.9</v>
      </c>
      <c r="V291" s="22">
        <v>1.1000000000000001</v>
      </c>
      <c r="W291" s="23">
        <v>243.3</v>
      </c>
      <c r="X291" s="22">
        <v>2.4</v>
      </c>
      <c r="Y291" s="23">
        <v>365.58000000000004</v>
      </c>
      <c r="Z291" s="22">
        <v>2.4</v>
      </c>
      <c r="AA291" s="23">
        <v>585.18000000000006</v>
      </c>
      <c r="AB291" s="22">
        <v>2.4</v>
      </c>
      <c r="AC291" s="23">
        <v>585.18000000000006</v>
      </c>
      <c r="AD291" s="22">
        <v>2.4</v>
      </c>
      <c r="AE291" s="23">
        <v>585.18000000000006</v>
      </c>
      <c r="AF291" s="22">
        <v>2.4</v>
      </c>
      <c r="AG291" s="23">
        <v>4413.18</v>
      </c>
      <c r="AH291" s="22">
        <v>4.59</v>
      </c>
      <c r="AI291" s="23">
        <v>4413.18</v>
      </c>
      <c r="AJ291" s="22">
        <v>2.4</v>
      </c>
      <c r="AK291" s="23">
        <v>13698.3</v>
      </c>
      <c r="AL291" s="22">
        <v>2.4</v>
      </c>
      <c r="AM291" s="23">
        <v>13698.3</v>
      </c>
      <c r="AN291" s="22">
        <v>2.4</v>
      </c>
      <c r="AO291" s="29"/>
      <c r="AP291" s="40">
        <v>0</v>
      </c>
      <c r="AQ291" s="41">
        <v>0</v>
      </c>
      <c r="AR291" s="40">
        <v>977.06000000000006</v>
      </c>
      <c r="AS291" s="41">
        <v>4.8600000000000003</v>
      </c>
      <c r="AT291" s="40">
        <v>1022.76</v>
      </c>
      <c r="AU291" s="41">
        <v>4.92</v>
      </c>
      <c r="AV291" s="29"/>
      <c r="AW291" s="42">
        <v>2.15</v>
      </c>
      <c r="AX291" s="42">
        <v>2.35</v>
      </c>
      <c r="AY291" s="22">
        <v>2.17</v>
      </c>
      <c r="AZ291" s="42">
        <v>0</v>
      </c>
      <c r="BA291" s="22">
        <v>0</v>
      </c>
      <c r="BB291" s="29"/>
      <c r="BC291" s="43">
        <v>86.85</v>
      </c>
      <c r="BD291" s="39">
        <v>3.58</v>
      </c>
      <c r="BE291" s="43">
        <v>78.5</v>
      </c>
      <c r="BF291" s="39">
        <v>3.56</v>
      </c>
      <c r="BG291" s="43">
        <v>52.1</v>
      </c>
      <c r="BH291" s="39">
        <v>1.96</v>
      </c>
      <c r="BI291" s="43">
        <v>9.5500000000000007</v>
      </c>
      <c r="BJ291" s="39">
        <v>3.8</v>
      </c>
      <c r="BK291" s="29"/>
    </row>
    <row r="292" spans="1:63" x14ac:dyDescent="0.35">
      <c r="A292">
        <v>10</v>
      </c>
      <c r="B292" t="s">
        <v>611</v>
      </c>
      <c r="C292" t="s">
        <v>612</v>
      </c>
      <c r="D292" s="21">
        <v>8.8599999999999998E-2</v>
      </c>
      <c r="E292" s="22">
        <v>11.88</v>
      </c>
      <c r="F292" s="21">
        <v>0.2472</v>
      </c>
      <c r="G292" s="22">
        <v>21.88</v>
      </c>
      <c r="H292" s="21">
        <v>0.22370000000000001</v>
      </c>
      <c r="I292" s="22">
        <v>18.260000000000002</v>
      </c>
      <c r="J292" s="23">
        <v>0.47089999999999999</v>
      </c>
      <c r="K292" s="22">
        <v>20.13</v>
      </c>
      <c r="L292" s="23">
        <v>403.15</v>
      </c>
      <c r="M292" s="29"/>
      <c r="N292" s="38">
        <v>267.87</v>
      </c>
      <c r="O292" s="39">
        <v>-2.71</v>
      </c>
      <c r="P292" s="38">
        <v>322.74</v>
      </c>
      <c r="Q292" s="39">
        <v>-6.9</v>
      </c>
      <c r="R292" s="29"/>
      <c r="S292" s="23">
        <v>288</v>
      </c>
      <c r="T292" s="22">
        <v>15.66</v>
      </c>
      <c r="U292" s="23">
        <v>288</v>
      </c>
      <c r="V292" s="22">
        <v>15.66</v>
      </c>
      <c r="W292" s="23">
        <v>288</v>
      </c>
      <c r="X292" s="22">
        <v>15.66</v>
      </c>
      <c r="Y292" s="23">
        <v>288</v>
      </c>
      <c r="Z292" s="22">
        <v>15.66</v>
      </c>
      <c r="AA292" s="23">
        <v>288</v>
      </c>
      <c r="AB292" s="22">
        <v>15.66</v>
      </c>
      <c r="AC292" s="23">
        <v>288</v>
      </c>
      <c r="AD292" s="22">
        <v>15.66</v>
      </c>
      <c r="AE292" s="23">
        <v>288</v>
      </c>
      <c r="AF292" s="22">
        <v>15.66</v>
      </c>
      <c r="AG292" s="23">
        <v>1199.4299999999998</v>
      </c>
      <c r="AH292" s="22">
        <v>17.940000000000001</v>
      </c>
      <c r="AI292" s="23">
        <v>1427.4299999999998</v>
      </c>
      <c r="AJ292" s="22">
        <v>18.07</v>
      </c>
      <c r="AK292" s="23">
        <v>3422.4299999999994</v>
      </c>
      <c r="AL292" s="22">
        <v>18.46</v>
      </c>
      <c r="AM292" s="23">
        <v>17102.43</v>
      </c>
      <c r="AN292" s="22">
        <v>18.690000000000001</v>
      </c>
      <c r="AO292" s="29"/>
      <c r="AP292" s="40">
        <v>0</v>
      </c>
      <c r="AQ292" s="41">
        <v>0</v>
      </c>
      <c r="AR292" s="40">
        <v>959.02</v>
      </c>
      <c r="AS292" s="41">
        <v>8.4</v>
      </c>
      <c r="AT292" s="40">
        <v>1013.89</v>
      </c>
      <c r="AU292" s="41">
        <v>6.06</v>
      </c>
      <c r="AV292" s="29"/>
      <c r="AW292" s="42">
        <v>2</v>
      </c>
      <c r="AX292" s="42">
        <v>2</v>
      </c>
      <c r="AY292" s="22">
        <v>100</v>
      </c>
      <c r="AZ292" s="42">
        <v>35.04</v>
      </c>
      <c r="BA292" s="22">
        <v>2.82</v>
      </c>
      <c r="BB292" s="29"/>
      <c r="BC292" s="43">
        <v>86.85</v>
      </c>
      <c r="BD292" s="39">
        <v>7.49</v>
      </c>
      <c r="BE292" s="43">
        <v>78.5</v>
      </c>
      <c r="BF292" s="39">
        <v>7.46</v>
      </c>
      <c r="BG292" s="43">
        <v>52.1</v>
      </c>
      <c r="BH292" s="39">
        <v>9</v>
      </c>
      <c r="BI292" s="43">
        <v>13.2</v>
      </c>
      <c r="BJ292" s="39">
        <v>2.72</v>
      </c>
      <c r="BK292" s="29"/>
    </row>
    <row r="293" spans="1:63" x14ac:dyDescent="0.35">
      <c r="A293">
        <v>10</v>
      </c>
      <c r="B293" t="s">
        <v>613</v>
      </c>
      <c r="C293" t="s">
        <v>614</v>
      </c>
      <c r="D293" s="21">
        <v>0.1007</v>
      </c>
      <c r="E293" s="22">
        <v>14.64</v>
      </c>
      <c r="F293" s="21">
        <v>0.29420000000000002</v>
      </c>
      <c r="G293" s="22">
        <v>12.15</v>
      </c>
      <c r="H293" s="21">
        <v>0.24179999999999999</v>
      </c>
      <c r="I293" s="22">
        <v>9.9</v>
      </c>
      <c r="J293" s="23">
        <v>0.53600000000000003</v>
      </c>
      <c r="K293" s="22">
        <v>11.13</v>
      </c>
      <c r="L293" s="23">
        <v>461.21</v>
      </c>
      <c r="M293" s="29"/>
      <c r="N293" s="38">
        <v>302.74</v>
      </c>
      <c r="O293" s="39">
        <v>11.44</v>
      </c>
      <c r="P293" s="38">
        <v>332.74</v>
      </c>
      <c r="Q293" s="39">
        <v>14.08</v>
      </c>
      <c r="R293" s="29"/>
      <c r="S293" s="23">
        <v>178.32</v>
      </c>
      <c r="T293" s="22">
        <v>0</v>
      </c>
      <c r="U293" s="23">
        <v>178.32</v>
      </c>
      <c r="V293" s="22">
        <v>0</v>
      </c>
      <c r="W293" s="23" t="s">
        <v>773</v>
      </c>
      <c r="X293" s="22" t="s">
        <v>773</v>
      </c>
      <c r="Y293" s="23" t="s">
        <v>773</v>
      </c>
      <c r="Z293" s="22" t="s">
        <v>773</v>
      </c>
      <c r="AA293" s="23" t="s">
        <v>773</v>
      </c>
      <c r="AB293" s="22" t="s">
        <v>773</v>
      </c>
      <c r="AC293" s="23" t="s">
        <v>773</v>
      </c>
      <c r="AD293" s="22" t="s">
        <v>773</v>
      </c>
      <c r="AE293" s="23" t="s">
        <v>773</v>
      </c>
      <c r="AF293" s="22" t="s">
        <v>773</v>
      </c>
      <c r="AG293" s="23" t="s">
        <v>773</v>
      </c>
      <c r="AH293" s="22" t="s">
        <v>773</v>
      </c>
      <c r="AI293" s="23" t="s">
        <v>773</v>
      </c>
      <c r="AJ293" s="22" t="s">
        <v>773</v>
      </c>
      <c r="AK293" s="23" t="s">
        <v>773</v>
      </c>
      <c r="AL293" s="22" t="s">
        <v>773</v>
      </c>
      <c r="AM293" s="23" t="s">
        <v>773</v>
      </c>
      <c r="AN293" s="22" t="s">
        <v>773</v>
      </c>
      <c r="AO293" s="29"/>
      <c r="AP293" s="40">
        <v>0</v>
      </c>
      <c r="AQ293" s="41">
        <v>0</v>
      </c>
      <c r="AR293" s="40">
        <v>942.27</v>
      </c>
      <c r="AS293" s="41">
        <v>10.55</v>
      </c>
      <c r="AT293" s="40">
        <v>972.27</v>
      </c>
      <c r="AU293" s="41">
        <v>11.46</v>
      </c>
      <c r="AV293" s="29"/>
      <c r="AW293" s="42">
        <v>1.1000000000000001</v>
      </c>
      <c r="AX293" s="42">
        <v>1.1000000000000001</v>
      </c>
      <c r="AY293" s="22">
        <v>0</v>
      </c>
      <c r="AZ293" s="42">
        <v>55.8</v>
      </c>
      <c r="BA293" s="22">
        <v>0</v>
      </c>
      <c r="BB293" s="29"/>
      <c r="BC293" s="43">
        <v>86.85</v>
      </c>
      <c r="BD293" s="39">
        <v>3.64</v>
      </c>
      <c r="BE293" s="43">
        <v>78.5</v>
      </c>
      <c r="BF293" s="39">
        <v>3.56</v>
      </c>
      <c r="BG293" s="43">
        <v>52.1</v>
      </c>
      <c r="BH293" s="39">
        <v>1.96</v>
      </c>
      <c r="BI293" s="43">
        <v>13.1</v>
      </c>
      <c r="BJ293" s="39">
        <v>3.97</v>
      </c>
      <c r="BK293" s="29"/>
    </row>
    <row r="294" spans="1:63" x14ac:dyDescent="0.35">
      <c r="A294">
        <v>10</v>
      </c>
      <c r="B294" t="s">
        <v>615</v>
      </c>
      <c r="C294" t="s">
        <v>616</v>
      </c>
      <c r="D294" s="21">
        <v>9.1899999999999996E-2</v>
      </c>
      <c r="E294" s="22">
        <v>16.420000000000002</v>
      </c>
      <c r="F294" s="21">
        <v>0.28100000000000003</v>
      </c>
      <c r="G294" s="22">
        <v>16.54</v>
      </c>
      <c r="H294" s="21">
        <v>0.1676</v>
      </c>
      <c r="I294" s="22">
        <v>17.079999999999998</v>
      </c>
      <c r="J294" s="23">
        <v>0.4486</v>
      </c>
      <c r="K294" s="22">
        <v>16.739999999999998</v>
      </c>
      <c r="L294" s="23">
        <v>458.29</v>
      </c>
      <c r="M294" s="29"/>
      <c r="N294" s="38">
        <v>167.7</v>
      </c>
      <c r="O294" s="39">
        <v>17.829999999999998</v>
      </c>
      <c r="P294" s="38">
        <v>192.47</v>
      </c>
      <c r="Q294" s="39">
        <v>17.59</v>
      </c>
      <c r="R294" s="29"/>
      <c r="S294" s="23">
        <v>195.52</v>
      </c>
      <c r="T294" s="22">
        <v>18.52</v>
      </c>
      <c r="U294" s="23">
        <v>353.2</v>
      </c>
      <c r="V294" s="22">
        <v>18.52</v>
      </c>
      <c r="W294" s="23">
        <v>288</v>
      </c>
      <c r="X294" s="22">
        <v>18.52</v>
      </c>
      <c r="Y294" s="23">
        <v>576</v>
      </c>
      <c r="Z294" s="22">
        <v>18.52</v>
      </c>
      <c r="AA294" s="23">
        <v>864</v>
      </c>
      <c r="AB294" s="22">
        <v>18.52</v>
      </c>
      <c r="AC294" s="23">
        <v>1152</v>
      </c>
      <c r="AD294" s="22">
        <v>18.52</v>
      </c>
      <c r="AE294" s="23">
        <v>1440</v>
      </c>
      <c r="AF294" s="22">
        <v>18.52</v>
      </c>
      <c r="AG294" s="23">
        <v>6048</v>
      </c>
      <c r="AH294" s="22">
        <v>18.52</v>
      </c>
      <c r="AI294" s="23">
        <v>7200</v>
      </c>
      <c r="AJ294" s="22">
        <v>18.52</v>
      </c>
      <c r="AK294" s="23">
        <v>17280</v>
      </c>
      <c r="AL294" s="22">
        <v>18.52</v>
      </c>
      <c r="AM294" s="23">
        <v>86400</v>
      </c>
      <c r="AN294" s="22">
        <v>18.52</v>
      </c>
      <c r="AO294" s="29"/>
      <c r="AP294" s="40">
        <v>0</v>
      </c>
      <c r="AQ294" s="41">
        <v>0</v>
      </c>
      <c r="AR294" s="40">
        <v>821.51</v>
      </c>
      <c r="AS294" s="41">
        <v>17.2</v>
      </c>
      <c r="AT294" s="40">
        <v>1003.96</v>
      </c>
      <c r="AU294" s="41">
        <v>17.37</v>
      </c>
      <c r="AV294" s="29"/>
      <c r="AW294" s="42">
        <v>2</v>
      </c>
      <c r="AX294" s="42">
        <v>2</v>
      </c>
      <c r="AY294" s="22">
        <v>25</v>
      </c>
      <c r="AZ294" s="42">
        <v>0</v>
      </c>
      <c r="BA294" s="22">
        <v>0</v>
      </c>
      <c r="BB294" s="29"/>
      <c r="BC294" s="43">
        <v>86.85</v>
      </c>
      <c r="BD294" s="39">
        <v>3.58</v>
      </c>
      <c r="BE294" s="43">
        <v>78.5</v>
      </c>
      <c r="BF294" s="39">
        <v>3.56</v>
      </c>
      <c r="BG294" s="43">
        <v>52.1</v>
      </c>
      <c r="BH294" s="39">
        <v>1.96</v>
      </c>
      <c r="BI294" s="43">
        <v>8.3000000000000007</v>
      </c>
      <c r="BJ294" s="39">
        <v>2.4700000000000002</v>
      </c>
      <c r="BK294" s="29"/>
    </row>
    <row r="295" spans="1:63" x14ac:dyDescent="0.35">
      <c r="A295">
        <v>10</v>
      </c>
      <c r="B295" t="s">
        <v>617</v>
      </c>
      <c r="C295" t="s">
        <v>618</v>
      </c>
      <c r="D295" s="21">
        <v>8.7499999999999994E-2</v>
      </c>
      <c r="E295" s="22">
        <v>16.27</v>
      </c>
      <c r="F295" s="21">
        <v>0.2087</v>
      </c>
      <c r="G295" s="22">
        <v>24.88</v>
      </c>
      <c r="H295" s="21">
        <v>0.1474</v>
      </c>
      <c r="I295" s="22">
        <v>24.86</v>
      </c>
      <c r="J295" s="23">
        <v>0.35609999999999997</v>
      </c>
      <c r="K295" s="22">
        <v>24.87</v>
      </c>
      <c r="L295" s="23">
        <v>339.76</v>
      </c>
      <c r="M295" s="29"/>
      <c r="N295" s="38">
        <v>287.22000000000003</v>
      </c>
      <c r="O295" s="39">
        <v>2.13</v>
      </c>
      <c r="P295" s="38">
        <v>323.44</v>
      </c>
      <c r="Q295" s="39">
        <v>1.89</v>
      </c>
      <c r="R295" s="29"/>
      <c r="S295" s="23">
        <v>350.77</v>
      </c>
      <c r="T295" s="22">
        <v>0</v>
      </c>
      <c r="U295" s="23">
        <v>350.77</v>
      </c>
      <c r="V295" s="22">
        <v>0</v>
      </c>
      <c r="W295" s="23">
        <v>350.77</v>
      </c>
      <c r="X295" s="22">
        <v>0</v>
      </c>
      <c r="Y295" s="23">
        <v>350.77</v>
      </c>
      <c r="Z295" s="22">
        <v>0</v>
      </c>
      <c r="AA295" s="23">
        <v>350.77</v>
      </c>
      <c r="AB295" s="22">
        <v>0</v>
      </c>
      <c r="AC295" s="23">
        <v>350.77</v>
      </c>
      <c r="AD295" s="22">
        <v>0</v>
      </c>
      <c r="AE295" s="23">
        <v>350.77</v>
      </c>
      <c r="AF295" s="22">
        <v>0</v>
      </c>
      <c r="AG295" s="23">
        <v>2398.77</v>
      </c>
      <c r="AH295" s="22">
        <v>0</v>
      </c>
      <c r="AI295" s="23">
        <v>2910.77</v>
      </c>
      <c r="AJ295" s="22">
        <v>0</v>
      </c>
      <c r="AK295" s="23">
        <v>7390.77</v>
      </c>
      <c r="AL295" s="22">
        <v>0</v>
      </c>
      <c r="AM295" s="23">
        <v>38110.769999999997</v>
      </c>
      <c r="AN295" s="22">
        <v>0</v>
      </c>
      <c r="AO295" s="29"/>
      <c r="AP295" s="40">
        <v>0</v>
      </c>
      <c r="AQ295" s="41">
        <v>0</v>
      </c>
      <c r="AR295" s="40">
        <v>977.75</v>
      </c>
      <c r="AS295" s="41">
        <v>5.79</v>
      </c>
      <c r="AT295" s="40">
        <v>1013.97</v>
      </c>
      <c r="AU295" s="41">
        <v>5.57</v>
      </c>
      <c r="AV295" s="29"/>
      <c r="AW295" s="42">
        <v>1.5</v>
      </c>
      <c r="AX295" s="42">
        <v>1.5</v>
      </c>
      <c r="AY295" s="22">
        <v>15.38</v>
      </c>
      <c r="AZ295" s="42">
        <v>0</v>
      </c>
      <c r="BA295" s="22">
        <v>0</v>
      </c>
      <c r="BB295" s="29"/>
      <c r="BC295" s="43">
        <v>86.85</v>
      </c>
      <c r="BD295" s="39">
        <v>3.55</v>
      </c>
      <c r="BE295" s="43">
        <v>78.5</v>
      </c>
      <c r="BF295" s="39">
        <v>3.56</v>
      </c>
      <c r="BG295" s="43">
        <v>52.1</v>
      </c>
      <c r="BH295" s="39">
        <v>1.94</v>
      </c>
      <c r="BI295" s="43">
        <v>10.25</v>
      </c>
      <c r="BJ295" s="39">
        <v>1.99</v>
      </c>
      <c r="BK295" s="29"/>
    </row>
    <row r="296" spans="1:63" x14ac:dyDescent="0.35">
      <c r="A296">
        <v>10</v>
      </c>
      <c r="B296" t="s">
        <v>619</v>
      </c>
      <c r="C296" t="s">
        <v>620</v>
      </c>
      <c r="D296" s="21">
        <v>7.4800000000000005E-2</v>
      </c>
      <c r="E296" s="22">
        <v>2.36</v>
      </c>
      <c r="F296" s="21">
        <v>0.14599999999999999</v>
      </c>
      <c r="G296" s="22">
        <v>-1.04</v>
      </c>
      <c r="H296" s="21">
        <v>0.12180000000000001</v>
      </c>
      <c r="I296" s="22">
        <v>0.22</v>
      </c>
      <c r="J296" s="23">
        <v>0.26779999999999998</v>
      </c>
      <c r="K296" s="22">
        <v>-0.47</v>
      </c>
      <c r="L296" s="23">
        <v>346.66</v>
      </c>
      <c r="M296" s="29"/>
      <c r="N296" s="38">
        <v>255.02</v>
      </c>
      <c r="O296" s="39">
        <v>2.06</v>
      </c>
      <c r="P296" s="38">
        <v>335.04</v>
      </c>
      <c r="Q296" s="39">
        <v>3.17</v>
      </c>
      <c r="R296" s="29"/>
      <c r="S296" s="23">
        <v>236.25</v>
      </c>
      <c r="T296" s="22">
        <v>4</v>
      </c>
      <c r="U296" s="23">
        <v>236.25</v>
      </c>
      <c r="V296" s="22">
        <v>4</v>
      </c>
      <c r="W296" s="23" t="s">
        <v>773</v>
      </c>
      <c r="X296" s="22" t="s">
        <v>773</v>
      </c>
      <c r="Y296" s="23" t="s">
        <v>773</v>
      </c>
      <c r="Z296" s="22" t="s">
        <v>773</v>
      </c>
      <c r="AA296" s="23" t="s">
        <v>773</v>
      </c>
      <c r="AB296" s="22" t="s">
        <v>773</v>
      </c>
      <c r="AC296" s="23" t="s">
        <v>773</v>
      </c>
      <c r="AD296" s="22" t="s">
        <v>773</v>
      </c>
      <c r="AE296" s="23" t="s">
        <v>773</v>
      </c>
      <c r="AF296" s="22" t="s">
        <v>773</v>
      </c>
      <c r="AG296" s="23" t="s">
        <v>773</v>
      </c>
      <c r="AH296" s="22" t="s">
        <v>773</v>
      </c>
      <c r="AI296" s="23" t="s">
        <v>773</v>
      </c>
      <c r="AJ296" s="22" t="s">
        <v>773</v>
      </c>
      <c r="AK296" s="23" t="s">
        <v>773</v>
      </c>
      <c r="AL296" s="22" t="s">
        <v>773</v>
      </c>
      <c r="AM296" s="23" t="s">
        <v>773</v>
      </c>
      <c r="AN296" s="22" t="s">
        <v>773</v>
      </c>
      <c r="AO296" s="29"/>
      <c r="AP296" s="40">
        <v>0</v>
      </c>
      <c r="AQ296" s="41">
        <v>0</v>
      </c>
      <c r="AR296" s="40">
        <v>837.93000000000006</v>
      </c>
      <c r="AS296" s="41">
        <v>2.72</v>
      </c>
      <c r="AT296" s="40">
        <v>917.95</v>
      </c>
      <c r="AU296" s="41">
        <v>3.07</v>
      </c>
      <c r="AV296" s="29"/>
      <c r="AW296" s="42">
        <v>1.1000000000000001</v>
      </c>
      <c r="AX296" s="42">
        <v>1.1000000000000001</v>
      </c>
      <c r="AY296" s="22">
        <v>0</v>
      </c>
      <c r="AZ296" s="42">
        <v>0</v>
      </c>
      <c r="BA296" s="22">
        <v>0</v>
      </c>
      <c r="BB296" s="29"/>
      <c r="BC296" s="43">
        <v>86.85</v>
      </c>
      <c r="BD296" s="39">
        <v>3.58</v>
      </c>
      <c r="BE296" s="43">
        <v>78.5</v>
      </c>
      <c r="BF296" s="39">
        <v>3.56</v>
      </c>
      <c r="BG296" s="43">
        <v>52.1</v>
      </c>
      <c r="BH296" s="39">
        <v>1.96</v>
      </c>
      <c r="BI296" s="43">
        <v>9</v>
      </c>
      <c r="BJ296" s="39">
        <v>20</v>
      </c>
      <c r="BK296" s="29"/>
    </row>
    <row r="297" spans="1:63" x14ac:dyDescent="0.35">
      <c r="A297">
        <v>10</v>
      </c>
      <c r="B297" t="s">
        <v>621</v>
      </c>
      <c r="C297" t="s">
        <v>622</v>
      </c>
      <c r="D297" s="21">
        <v>7.6300000000000007E-2</v>
      </c>
      <c r="E297" s="22">
        <v>4.96</v>
      </c>
      <c r="F297" s="21">
        <v>0.34899999999999998</v>
      </c>
      <c r="G297" s="22">
        <v>4.75</v>
      </c>
      <c r="H297" s="21">
        <v>0.27950000000000003</v>
      </c>
      <c r="I297" s="22">
        <v>4.7300000000000004</v>
      </c>
      <c r="J297" s="23">
        <v>0.62850000000000006</v>
      </c>
      <c r="K297" s="22">
        <v>4.74</v>
      </c>
      <c r="L297" s="23">
        <v>395.67</v>
      </c>
      <c r="M297" s="29"/>
      <c r="N297" s="38">
        <v>255.96</v>
      </c>
      <c r="O297" s="39">
        <v>4.25</v>
      </c>
      <c r="P297" s="38">
        <v>315.72000000000003</v>
      </c>
      <c r="Q297" s="39">
        <v>4.28</v>
      </c>
      <c r="R297" s="29"/>
      <c r="S297" s="23">
        <v>152.72</v>
      </c>
      <c r="T297" s="22">
        <v>3.05</v>
      </c>
      <c r="U297" s="23">
        <v>152.72</v>
      </c>
      <c r="V297" s="22">
        <v>3.05</v>
      </c>
      <c r="W297" s="23">
        <v>152.72</v>
      </c>
      <c r="X297" s="22">
        <v>3.05</v>
      </c>
      <c r="Y297" s="23">
        <v>152.72</v>
      </c>
      <c r="Z297" s="22">
        <v>3.05</v>
      </c>
      <c r="AA297" s="23">
        <v>152.72</v>
      </c>
      <c r="AB297" s="22">
        <v>3.05</v>
      </c>
      <c r="AC297" s="23">
        <v>152.72</v>
      </c>
      <c r="AD297" s="22">
        <v>3.05</v>
      </c>
      <c r="AE297" s="23">
        <v>152.72</v>
      </c>
      <c r="AF297" s="22">
        <v>3.05</v>
      </c>
      <c r="AG297" s="23">
        <v>2420.2599999999998</v>
      </c>
      <c r="AH297" s="22">
        <v>4.2699999999999996</v>
      </c>
      <c r="AI297" s="23">
        <v>2964.2599999999998</v>
      </c>
      <c r="AJ297" s="22">
        <v>4.26</v>
      </c>
      <c r="AK297" s="23">
        <v>7130.62</v>
      </c>
      <c r="AL297" s="22">
        <v>4.3499999999999996</v>
      </c>
      <c r="AM297" s="23">
        <v>29891.84</v>
      </c>
      <c r="AN297" s="22">
        <v>4.18</v>
      </c>
      <c r="AO297" s="29"/>
      <c r="AP297" s="40">
        <v>0</v>
      </c>
      <c r="AQ297" s="41">
        <v>0</v>
      </c>
      <c r="AR297" s="40">
        <v>804.35</v>
      </c>
      <c r="AS297" s="41">
        <v>4.3600000000000003</v>
      </c>
      <c r="AT297" s="40">
        <v>864.11000000000013</v>
      </c>
      <c r="AU297" s="41">
        <v>4.37</v>
      </c>
      <c r="AV297" s="29"/>
      <c r="AW297" s="42">
        <v>0.9</v>
      </c>
      <c r="AX297" s="42">
        <v>4.95</v>
      </c>
      <c r="AY297" s="22">
        <v>4.21</v>
      </c>
      <c r="AZ297" s="42">
        <v>106.44</v>
      </c>
      <c r="BA297" s="22">
        <v>4.2300000000000004</v>
      </c>
      <c r="BB297" s="29"/>
      <c r="BC297" s="43">
        <v>86.85</v>
      </c>
      <c r="BD297" s="39">
        <v>3.58</v>
      </c>
      <c r="BE297" s="43">
        <v>78.5</v>
      </c>
      <c r="BF297" s="39">
        <v>3.56</v>
      </c>
      <c r="BG297" s="43">
        <v>52.1</v>
      </c>
      <c r="BH297" s="39">
        <v>1.96</v>
      </c>
      <c r="BI297" s="43">
        <v>13.2</v>
      </c>
      <c r="BJ297" s="39">
        <v>4.3499999999999996</v>
      </c>
      <c r="BK297" s="29"/>
    </row>
    <row r="298" spans="1:63" x14ac:dyDescent="0.35">
      <c r="A298">
        <v>10</v>
      </c>
      <c r="B298" t="s">
        <v>623</v>
      </c>
      <c r="C298" t="s">
        <v>624</v>
      </c>
      <c r="D298" s="21">
        <v>0.1217</v>
      </c>
      <c r="E298" s="22">
        <v>9.0399999999999991</v>
      </c>
      <c r="F298" s="21">
        <v>0.33979999999999999</v>
      </c>
      <c r="G298" s="22">
        <v>10.62</v>
      </c>
      <c r="H298" s="21">
        <v>0.22059999999999999</v>
      </c>
      <c r="I298" s="22">
        <v>13.06</v>
      </c>
      <c r="J298" s="23">
        <v>0.56040000000000001</v>
      </c>
      <c r="K298" s="22">
        <v>11.57</v>
      </c>
      <c r="L298" s="23">
        <v>670.18</v>
      </c>
      <c r="M298" s="29"/>
      <c r="N298" s="38">
        <v>215.98</v>
      </c>
      <c r="O298" s="39">
        <v>-11.64</v>
      </c>
      <c r="P298" s="38">
        <v>269.95999999999998</v>
      </c>
      <c r="Q298" s="39">
        <v>-9.07</v>
      </c>
      <c r="R298" s="29"/>
      <c r="S298" s="23">
        <v>145.12</v>
      </c>
      <c r="T298" s="22">
        <v>2.86</v>
      </c>
      <c r="U298" s="23">
        <v>165.38</v>
      </c>
      <c r="V298" s="22">
        <v>2.85</v>
      </c>
      <c r="W298" s="23">
        <v>157</v>
      </c>
      <c r="X298" s="22">
        <v>2.86</v>
      </c>
      <c r="Y298" s="23">
        <v>194</v>
      </c>
      <c r="Z298" s="22">
        <v>2.84</v>
      </c>
      <c r="AA298" s="23">
        <v>231</v>
      </c>
      <c r="AB298" s="22">
        <v>2.83</v>
      </c>
      <c r="AC298" s="23">
        <v>268</v>
      </c>
      <c r="AD298" s="22">
        <v>2.82</v>
      </c>
      <c r="AE298" s="23">
        <v>305</v>
      </c>
      <c r="AF298" s="22">
        <v>2.82</v>
      </c>
      <c r="AG298" s="23">
        <v>897</v>
      </c>
      <c r="AH298" s="22">
        <v>2.79</v>
      </c>
      <c r="AI298" s="23">
        <v>1045</v>
      </c>
      <c r="AJ298" s="22">
        <v>2.79</v>
      </c>
      <c r="AK298" s="23">
        <v>2340</v>
      </c>
      <c r="AL298" s="22">
        <v>2.78</v>
      </c>
      <c r="AM298" s="23">
        <v>11220</v>
      </c>
      <c r="AN298" s="22">
        <v>2.78</v>
      </c>
      <c r="AO298" s="29"/>
      <c r="AP298" s="40">
        <v>0</v>
      </c>
      <c r="AQ298" s="41">
        <v>0</v>
      </c>
      <c r="AR298" s="40">
        <v>1031.28</v>
      </c>
      <c r="AS298" s="41">
        <v>3.11</v>
      </c>
      <c r="AT298" s="40">
        <v>1105.52</v>
      </c>
      <c r="AU298" s="41">
        <v>3.1</v>
      </c>
      <c r="AV298" s="29"/>
      <c r="AW298" s="42">
        <v>1.55</v>
      </c>
      <c r="AX298" s="42">
        <v>2.1</v>
      </c>
      <c r="AY298" s="22">
        <v>2.44</v>
      </c>
      <c r="AZ298" s="42">
        <v>0</v>
      </c>
      <c r="BA298" s="22">
        <v>0</v>
      </c>
      <c r="BB298" s="29"/>
      <c r="BC298" s="43">
        <v>86.85</v>
      </c>
      <c r="BD298" s="39">
        <v>3.58</v>
      </c>
      <c r="BE298" s="43">
        <v>78.5</v>
      </c>
      <c r="BF298" s="39">
        <v>3.56</v>
      </c>
      <c r="BG298" s="43">
        <v>52.1</v>
      </c>
      <c r="BH298" s="39">
        <v>1.96</v>
      </c>
      <c r="BI298" s="43">
        <v>12</v>
      </c>
      <c r="BJ298" s="39">
        <v>-5.88</v>
      </c>
      <c r="BK298" s="29"/>
    </row>
    <row r="299" spans="1:63" x14ac:dyDescent="0.35">
      <c r="A299">
        <v>10</v>
      </c>
      <c r="B299" t="s">
        <v>625</v>
      </c>
      <c r="C299" t="s">
        <v>626</v>
      </c>
      <c r="D299" s="21">
        <v>0.10050000000000001</v>
      </c>
      <c r="E299" s="22">
        <v>5.43</v>
      </c>
      <c r="F299" s="21">
        <v>0.158</v>
      </c>
      <c r="G299" s="22">
        <v>-0.77</v>
      </c>
      <c r="H299" s="21">
        <v>0.12509999999999999</v>
      </c>
      <c r="I299" s="22">
        <v>-0.76</v>
      </c>
      <c r="J299" s="23">
        <v>0.28310000000000002</v>
      </c>
      <c r="K299" s="22">
        <v>-0.77</v>
      </c>
      <c r="L299" s="23">
        <v>502.98</v>
      </c>
      <c r="M299" s="29"/>
      <c r="N299" s="38">
        <v>186.57</v>
      </c>
      <c r="O299" s="39">
        <v>3.58</v>
      </c>
      <c r="P299" s="38">
        <v>235.14</v>
      </c>
      <c r="Q299" s="39">
        <v>3.29</v>
      </c>
      <c r="R299" s="29"/>
      <c r="S299" s="23">
        <v>209.18</v>
      </c>
      <c r="T299" s="22">
        <v>5.3</v>
      </c>
      <c r="U299" s="23">
        <v>209.18</v>
      </c>
      <c r="V299" s="22">
        <v>5.3</v>
      </c>
      <c r="W299" s="23">
        <v>313.75</v>
      </c>
      <c r="X299" s="22">
        <v>5.3</v>
      </c>
      <c r="Y299" s="23">
        <v>313.75</v>
      </c>
      <c r="Z299" s="22">
        <v>5.3</v>
      </c>
      <c r="AA299" s="23">
        <v>313.75</v>
      </c>
      <c r="AB299" s="22">
        <v>5.3</v>
      </c>
      <c r="AC299" s="23">
        <v>313.75</v>
      </c>
      <c r="AD299" s="22">
        <v>5.3</v>
      </c>
      <c r="AE299" s="23">
        <v>313.75</v>
      </c>
      <c r="AF299" s="22">
        <v>5.3</v>
      </c>
      <c r="AG299" s="23">
        <v>313.75</v>
      </c>
      <c r="AH299" s="22">
        <v>5.3</v>
      </c>
      <c r="AI299" s="23">
        <v>313.75</v>
      </c>
      <c r="AJ299" s="22">
        <v>5.3</v>
      </c>
      <c r="AK299" s="23">
        <v>313.75</v>
      </c>
      <c r="AL299" s="22">
        <v>5.3</v>
      </c>
      <c r="AM299" s="23">
        <v>313.75</v>
      </c>
      <c r="AN299" s="22">
        <v>5.3</v>
      </c>
      <c r="AO299" s="29"/>
      <c r="AP299" s="40">
        <v>0</v>
      </c>
      <c r="AQ299" s="41">
        <v>0</v>
      </c>
      <c r="AR299" s="40">
        <v>898.73</v>
      </c>
      <c r="AS299" s="41">
        <v>5.01</v>
      </c>
      <c r="AT299" s="40">
        <v>947.3</v>
      </c>
      <c r="AU299" s="41">
        <v>4.8600000000000003</v>
      </c>
      <c r="AV299" s="29"/>
      <c r="AW299" s="42">
        <v>1.5</v>
      </c>
      <c r="AX299" s="42">
        <v>2.2999999999999998</v>
      </c>
      <c r="AY299" s="22">
        <v>2.2200000000000002</v>
      </c>
      <c r="AZ299" s="42">
        <v>63</v>
      </c>
      <c r="BA299" s="22">
        <v>0</v>
      </c>
      <c r="BB299" s="29"/>
      <c r="BC299" s="43">
        <v>86.85</v>
      </c>
      <c r="BD299" s="39">
        <v>3.58</v>
      </c>
      <c r="BE299" s="43">
        <v>78.5</v>
      </c>
      <c r="BF299" s="39">
        <v>3.56</v>
      </c>
      <c r="BG299" s="43">
        <v>52.1</v>
      </c>
      <c r="BH299" s="39">
        <v>1.96</v>
      </c>
      <c r="BI299" s="43">
        <v>13.6</v>
      </c>
      <c r="BJ299" s="39">
        <v>3.82</v>
      </c>
      <c r="BK299" s="29"/>
    </row>
    <row r="300" spans="1:63" x14ac:dyDescent="0.35">
      <c r="A300">
        <v>10</v>
      </c>
      <c r="B300" t="s">
        <v>627</v>
      </c>
      <c r="C300" t="s">
        <v>628</v>
      </c>
      <c r="D300" s="21">
        <v>7.8600000000000003E-2</v>
      </c>
      <c r="E300" s="22">
        <v>8.5</v>
      </c>
      <c r="F300" s="21">
        <v>0.2054</v>
      </c>
      <c r="G300" s="22">
        <v>15.25</v>
      </c>
      <c r="H300" s="21">
        <v>0.16769999999999999</v>
      </c>
      <c r="I300" s="22">
        <v>12.52</v>
      </c>
      <c r="J300" s="23">
        <v>0.37309999999999999</v>
      </c>
      <c r="K300" s="22">
        <v>14.01</v>
      </c>
      <c r="L300" s="23">
        <v>454.48</v>
      </c>
      <c r="M300" s="29"/>
      <c r="N300" s="38">
        <v>272.88</v>
      </c>
      <c r="O300" s="39">
        <v>2.2000000000000002</v>
      </c>
      <c r="P300" s="38">
        <v>342.12</v>
      </c>
      <c r="Q300" s="39">
        <v>2.2200000000000002</v>
      </c>
      <c r="R300" s="29"/>
      <c r="S300" s="23">
        <v>230</v>
      </c>
      <c r="T300" s="22">
        <v>9.61</v>
      </c>
      <c r="U300" s="23">
        <v>230</v>
      </c>
      <c r="V300" s="22">
        <v>9.61</v>
      </c>
      <c r="W300" s="23">
        <v>230</v>
      </c>
      <c r="X300" s="22">
        <v>9.61</v>
      </c>
      <c r="Y300" s="23">
        <v>230</v>
      </c>
      <c r="Z300" s="22">
        <v>9.61</v>
      </c>
      <c r="AA300" s="23">
        <v>230</v>
      </c>
      <c r="AB300" s="22">
        <v>9.61</v>
      </c>
      <c r="AC300" s="23">
        <v>230</v>
      </c>
      <c r="AD300" s="22">
        <v>9.61</v>
      </c>
      <c r="AE300" s="23">
        <v>230</v>
      </c>
      <c r="AF300" s="22">
        <v>9.61</v>
      </c>
      <c r="AG300" s="23">
        <v>852.56</v>
      </c>
      <c r="AH300" s="22">
        <v>9.61</v>
      </c>
      <c r="AI300" s="23">
        <v>1008.2</v>
      </c>
      <c r="AJ300" s="22">
        <v>9.61</v>
      </c>
      <c r="AK300" s="23">
        <v>2133.1</v>
      </c>
      <c r="AL300" s="22">
        <v>9.61</v>
      </c>
      <c r="AM300" s="23">
        <v>8337.7000000000007</v>
      </c>
      <c r="AN300" s="22">
        <v>9.6199999999999992</v>
      </c>
      <c r="AO300" s="29"/>
      <c r="AP300" s="40">
        <v>0</v>
      </c>
      <c r="AQ300" s="41">
        <v>0</v>
      </c>
      <c r="AR300" s="40">
        <v>957.36</v>
      </c>
      <c r="AS300" s="41">
        <v>6.88</v>
      </c>
      <c r="AT300" s="40">
        <v>1026.5999999999999</v>
      </c>
      <c r="AU300" s="41">
        <v>6.56</v>
      </c>
      <c r="AV300" s="29"/>
      <c r="AW300" s="42">
        <v>0</v>
      </c>
      <c r="AX300" s="42">
        <v>0</v>
      </c>
      <c r="AY300" s="22">
        <v>0</v>
      </c>
      <c r="AZ300" s="42">
        <v>0</v>
      </c>
      <c r="BA300" s="22">
        <v>0</v>
      </c>
      <c r="BB300" s="29"/>
      <c r="BC300" s="43">
        <v>86.85</v>
      </c>
      <c r="BD300" s="39">
        <v>3.58</v>
      </c>
      <c r="BE300" s="43">
        <v>78.5</v>
      </c>
      <c r="BF300" s="39">
        <v>3.56</v>
      </c>
      <c r="BG300" s="43">
        <v>51.1</v>
      </c>
      <c r="BH300" s="39">
        <v>0</v>
      </c>
      <c r="BI300" s="43">
        <v>8.5500000000000007</v>
      </c>
      <c r="BJ300" s="39">
        <v>3.01</v>
      </c>
      <c r="BK300" s="29"/>
    </row>
    <row r="301" spans="1:63" x14ac:dyDescent="0.35">
      <c r="A301">
        <v>10</v>
      </c>
      <c r="B301" t="s">
        <v>629</v>
      </c>
      <c r="C301" t="s">
        <v>630</v>
      </c>
      <c r="D301" s="21">
        <v>9.8299999999999998E-2</v>
      </c>
      <c r="E301" s="22">
        <v>10.56</v>
      </c>
      <c r="F301" s="21">
        <v>0.2316</v>
      </c>
      <c r="G301" s="22">
        <v>33.369999999999997</v>
      </c>
      <c r="H301" s="21">
        <v>0.1822</v>
      </c>
      <c r="I301" s="22">
        <v>9.49</v>
      </c>
      <c r="J301" s="23">
        <v>0.4138</v>
      </c>
      <c r="K301" s="22">
        <v>21.69</v>
      </c>
      <c r="L301" s="23">
        <v>402.31</v>
      </c>
      <c r="M301" s="29"/>
      <c r="N301" s="38">
        <v>313</v>
      </c>
      <c r="O301" s="39">
        <v>1.62</v>
      </c>
      <c r="P301" s="38">
        <v>417</v>
      </c>
      <c r="Q301" s="39">
        <v>1.46</v>
      </c>
      <c r="R301" s="29"/>
      <c r="S301" s="23">
        <v>153</v>
      </c>
      <c r="T301" s="22">
        <v>9.2899999999999991</v>
      </c>
      <c r="U301" s="23">
        <v>180</v>
      </c>
      <c r="V301" s="22">
        <v>9.09</v>
      </c>
      <c r="W301" s="23">
        <v>307</v>
      </c>
      <c r="X301" s="22">
        <v>8.8699999999999992</v>
      </c>
      <c r="Y301" s="23">
        <v>307</v>
      </c>
      <c r="Z301" s="22">
        <v>8.8699999999999992</v>
      </c>
      <c r="AA301" s="23">
        <v>307</v>
      </c>
      <c r="AB301" s="22">
        <v>8.8699999999999992</v>
      </c>
      <c r="AC301" s="23">
        <v>307</v>
      </c>
      <c r="AD301" s="22">
        <v>8.8699999999999992</v>
      </c>
      <c r="AE301" s="23">
        <v>307</v>
      </c>
      <c r="AF301" s="22">
        <v>8.8699999999999992</v>
      </c>
      <c r="AG301" s="23">
        <v>307</v>
      </c>
      <c r="AH301" s="22">
        <v>8.8699999999999992</v>
      </c>
      <c r="AI301" s="23">
        <v>307</v>
      </c>
      <c r="AJ301" s="22">
        <v>8.8699999999999992</v>
      </c>
      <c r="AK301" s="23">
        <v>307</v>
      </c>
      <c r="AL301" s="22">
        <v>8.8699999999999992</v>
      </c>
      <c r="AM301" s="23">
        <v>307</v>
      </c>
      <c r="AN301" s="22">
        <v>8.8699999999999992</v>
      </c>
      <c r="AO301" s="29"/>
      <c r="AP301" s="40">
        <v>0</v>
      </c>
      <c r="AQ301" s="41">
        <v>0</v>
      </c>
      <c r="AR301" s="40">
        <v>868.31</v>
      </c>
      <c r="AS301" s="41">
        <v>6.95</v>
      </c>
      <c r="AT301" s="40">
        <v>999.31</v>
      </c>
      <c r="AU301" s="41">
        <v>6.32</v>
      </c>
      <c r="AV301" s="29"/>
      <c r="AW301" s="42">
        <v>1.35</v>
      </c>
      <c r="AX301" s="42">
        <v>1.35</v>
      </c>
      <c r="AY301" s="22">
        <v>3.85</v>
      </c>
      <c r="AZ301" s="42">
        <v>0</v>
      </c>
      <c r="BA301" s="22">
        <v>0</v>
      </c>
      <c r="BB301" s="29"/>
      <c r="BC301" s="43">
        <v>86</v>
      </c>
      <c r="BD301" s="39">
        <v>3.61</v>
      </c>
      <c r="BE301" s="43">
        <v>78</v>
      </c>
      <c r="BF301" s="39">
        <v>4</v>
      </c>
      <c r="BG301" s="43">
        <v>52.1</v>
      </c>
      <c r="BH301" s="39">
        <v>24.05</v>
      </c>
      <c r="BI301" s="43">
        <v>8</v>
      </c>
      <c r="BJ301" s="39">
        <v>0</v>
      </c>
      <c r="BK301" s="29"/>
    </row>
    <row r="302" spans="1:63" x14ac:dyDescent="0.35">
      <c r="A302">
        <v>10</v>
      </c>
      <c r="B302" t="s">
        <v>631</v>
      </c>
      <c r="C302" t="s">
        <v>632</v>
      </c>
      <c r="D302" s="21">
        <v>7.9600000000000004E-2</v>
      </c>
      <c r="E302" s="22">
        <v>7.13</v>
      </c>
      <c r="F302" s="21">
        <v>0.23119999999999999</v>
      </c>
      <c r="G302" s="22">
        <v>14.94</v>
      </c>
      <c r="H302" s="21">
        <v>0.18540000000000001</v>
      </c>
      <c r="I302" s="22">
        <v>16.510000000000002</v>
      </c>
      <c r="J302" s="23">
        <v>0.41659999999999997</v>
      </c>
      <c r="K302" s="22">
        <v>15.64</v>
      </c>
      <c r="L302" s="23">
        <v>342.51</v>
      </c>
      <c r="M302" s="29"/>
      <c r="N302" s="38">
        <v>303.32</v>
      </c>
      <c r="O302" s="39">
        <v>3.96</v>
      </c>
      <c r="P302" s="38">
        <v>337.03</v>
      </c>
      <c r="Q302" s="39">
        <v>3.96</v>
      </c>
      <c r="R302" s="29"/>
      <c r="S302" s="23">
        <v>124.52</v>
      </c>
      <c r="T302" s="22">
        <v>9</v>
      </c>
      <c r="U302" s="23">
        <v>124.52</v>
      </c>
      <c r="V302" s="22">
        <v>9</v>
      </c>
      <c r="W302" s="23">
        <v>124.52</v>
      </c>
      <c r="X302" s="22">
        <v>9</v>
      </c>
      <c r="Y302" s="23">
        <v>124.52</v>
      </c>
      <c r="Z302" s="22">
        <v>9</v>
      </c>
      <c r="AA302" s="23">
        <v>430.49</v>
      </c>
      <c r="AB302" s="22">
        <v>9</v>
      </c>
      <c r="AC302" s="23">
        <v>430.49</v>
      </c>
      <c r="AD302" s="22">
        <v>9</v>
      </c>
      <c r="AE302" s="23">
        <v>430.49</v>
      </c>
      <c r="AF302" s="22">
        <v>9</v>
      </c>
      <c r="AG302" s="23">
        <v>1910.5</v>
      </c>
      <c r="AH302" s="22">
        <v>9</v>
      </c>
      <c r="AI302" s="23">
        <v>1910.5</v>
      </c>
      <c r="AJ302" s="22">
        <v>9</v>
      </c>
      <c r="AK302" s="23">
        <v>7720.25</v>
      </c>
      <c r="AL302" s="22">
        <v>9</v>
      </c>
      <c r="AM302" s="23">
        <v>33927.689999999995</v>
      </c>
      <c r="AN302" s="22">
        <v>9</v>
      </c>
      <c r="AO302" s="29"/>
      <c r="AP302" s="40">
        <v>0</v>
      </c>
      <c r="AQ302" s="41">
        <v>0</v>
      </c>
      <c r="AR302" s="40">
        <v>770.34999999999991</v>
      </c>
      <c r="AS302" s="41">
        <v>6.15</v>
      </c>
      <c r="AT302" s="40">
        <v>804.06</v>
      </c>
      <c r="AU302" s="41">
        <v>6.06</v>
      </c>
      <c r="AV302" s="29"/>
      <c r="AW302" s="42">
        <v>2.02</v>
      </c>
      <c r="AX302" s="42">
        <v>5.16</v>
      </c>
      <c r="AY302" s="22">
        <v>7.63</v>
      </c>
      <c r="AZ302" s="42">
        <v>132.28</v>
      </c>
      <c r="BA302" s="22">
        <v>2.73</v>
      </c>
      <c r="BB302" s="29"/>
      <c r="BC302" s="43">
        <v>86.85</v>
      </c>
      <c r="BD302" s="39">
        <v>3.58</v>
      </c>
      <c r="BE302" s="43">
        <v>78.5</v>
      </c>
      <c r="BF302" s="39">
        <v>3.56</v>
      </c>
      <c r="BG302" s="43">
        <v>52.1</v>
      </c>
      <c r="BH302" s="39">
        <v>1.96</v>
      </c>
      <c r="BI302" s="43">
        <v>23.8</v>
      </c>
      <c r="BJ302" s="39">
        <v>4.3899999999999997</v>
      </c>
      <c r="BK302" s="29"/>
    </row>
    <row r="303" spans="1:63" x14ac:dyDescent="0.35">
      <c r="A303">
        <v>10</v>
      </c>
      <c r="B303" t="s">
        <v>633</v>
      </c>
      <c r="C303" t="s">
        <v>634</v>
      </c>
      <c r="D303" s="21">
        <v>9.7799999999999998E-2</v>
      </c>
      <c r="E303" s="22">
        <v>0.75</v>
      </c>
      <c r="F303" s="21">
        <v>0.26140000000000002</v>
      </c>
      <c r="G303" s="22">
        <v>4.3899999999999997</v>
      </c>
      <c r="H303" s="21">
        <v>0.2054</v>
      </c>
      <c r="I303" s="22">
        <v>4.62</v>
      </c>
      <c r="J303" s="23">
        <v>0.46679999999999999</v>
      </c>
      <c r="K303" s="22">
        <v>4.49</v>
      </c>
      <c r="L303" s="23">
        <v>471.83</v>
      </c>
      <c r="M303" s="29"/>
      <c r="N303" s="38">
        <v>257</v>
      </c>
      <c r="O303" s="39">
        <v>9.36</v>
      </c>
      <c r="P303" s="38">
        <v>360</v>
      </c>
      <c r="Q303" s="39">
        <v>9.09</v>
      </c>
      <c r="R303" s="29"/>
      <c r="S303" s="23">
        <v>225</v>
      </c>
      <c r="T303" s="22">
        <v>4.6500000000000004</v>
      </c>
      <c r="U303" s="23">
        <v>225</v>
      </c>
      <c r="V303" s="22">
        <v>4.6500000000000004</v>
      </c>
      <c r="W303" s="23">
        <v>225</v>
      </c>
      <c r="X303" s="22">
        <v>4.6500000000000004</v>
      </c>
      <c r="Y303" s="23">
        <v>225</v>
      </c>
      <c r="Z303" s="22">
        <v>4.6500000000000004</v>
      </c>
      <c r="AA303" s="23">
        <v>225</v>
      </c>
      <c r="AB303" s="22">
        <v>4.6500000000000004</v>
      </c>
      <c r="AC303" s="23">
        <v>225</v>
      </c>
      <c r="AD303" s="22">
        <v>4.6500000000000004</v>
      </c>
      <c r="AE303" s="23">
        <v>225</v>
      </c>
      <c r="AF303" s="22">
        <v>4.6500000000000004</v>
      </c>
      <c r="AG303" s="23">
        <v>225</v>
      </c>
      <c r="AH303" s="22">
        <v>4.6500000000000004</v>
      </c>
      <c r="AI303" s="23">
        <v>225</v>
      </c>
      <c r="AJ303" s="22">
        <v>4.6500000000000004</v>
      </c>
      <c r="AK303" s="23">
        <v>225</v>
      </c>
      <c r="AL303" s="22">
        <v>4.6500000000000004</v>
      </c>
      <c r="AM303" s="23">
        <v>225</v>
      </c>
      <c r="AN303" s="22">
        <v>4.6500000000000004</v>
      </c>
      <c r="AO303" s="29"/>
      <c r="AP303" s="40">
        <v>0</v>
      </c>
      <c r="AQ303" s="41">
        <v>0</v>
      </c>
      <c r="AR303" s="40">
        <v>953.82999999999993</v>
      </c>
      <c r="AS303" s="41">
        <v>3.87</v>
      </c>
      <c r="AT303" s="40">
        <v>1056.83</v>
      </c>
      <c r="AU303" s="41">
        <v>4.3</v>
      </c>
      <c r="AV303" s="29"/>
      <c r="AW303" s="42">
        <v>0</v>
      </c>
      <c r="AX303" s="42">
        <v>0</v>
      </c>
      <c r="AY303" s="22">
        <v>0</v>
      </c>
      <c r="AZ303" s="42">
        <v>0</v>
      </c>
      <c r="BA303" s="22">
        <v>0</v>
      </c>
      <c r="BB303" s="29"/>
      <c r="BC303" s="43">
        <v>86.85</v>
      </c>
      <c r="BD303" s="39">
        <v>3.58</v>
      </c>
      <c r="BE303" s="43">
        <v>78.5</v>
      </c>
      <c r="BF303" s="39">
        <v>3.56</v>
      </c>
      <c r="BG303" s="43">
        <v>52.1</v>
      </c>
      <c r="BH303" s="39">
        <v>1.96</v>
      </c>
      <c r="BI303" s="43">
        <v>10.3</v>
      </c>
      <c r="BJ303" s="39">
        <v>1.48</v>
      </c>
      <c r="BK303" s="29"/>
    </row>
    <row r="304" spans="1:63" x14ac:dyDescent="0.35">
      <c r="A304">
        <v>10</v>
      </c>
      <c r="B304" t="s">
        <v>635</v>
      </c>
      <c r="C304" t="s">
        <v>636</v>
      </c>
      <c r="D304" s="21">
        <v>9.2799999999999994E-2</v>
      </c>
      <c r="E304" s="22">
        <v>6.9</v>
      </c>
      <c r="F304" s="21">
        <v>0.19259999999999999</v>
      </c>
      <c r="G304" s="22">
        <v>-16.98</v>
      </c>
      <c r="H304" s="21">
        <v>0.1011</v>
      </c>
      <c r="I304" s="22">
        <v>-21.59</v>
      </c>
      <c r="J304" s="23">
        <v>0.29369999999999996</v>
      </c>
      <c r="K304" s="22">
        <v>-18.63</v>
      </c>
      <c r="L304" s="23">
        <v>517.11</v>
      </c>
      <c r="M304" s="29"/>
      <c r="N304" s="38">
        <v>229.89</v>
      </c>
      <c r="O304" s="39">
        <v>5.79</v>
      </c>
      <c r="P304" s="38">
        <v>328.42</v>
      </c>
      <c r="Q304" s="39">
        <v>5.74</v>
      </c>
      <c r="R304" s="29"/>
      <c r="S304" s="23">
        <v>250.66</v>
      </c>
      <c r="T304" s="22">
        <v>41.17</v>
      </c>
      <c r="U304" s="23">
        <v>250.66</v>
      </c>
      <c r="V304" s="22">
        <v>41.17</v>
      </c>
      <c r="W304" s="23">
        <v>272.87</v>
      </c>
      <c r="X304" s="22">
        <v>35.72</v>
      </c>
      <c r="Y304" s="23">
        <v>272.87</v>
      </c>
      <c r="Z304" s="22">
        <v>35.72</v>
      </c>
      <c r="AA304" s="23">
        <v>272.87</v>
      </c>
      <c r="AB304" s="22">
        <v>35.72</v>
      </c>
      <c r="AC304" s="23">
        <v>272.87</v>
      </c>
      <c r="AD304" s="22">
        <v>35.72</v>
      </c>
      <c r="AE304" s="23">
        <v>272.87</v>
      </c>
      <c r="AF304" s="22">
        <v>35.72</v>
      </c>
      <c r="AG304" s="23">
        <v>2035.87</v>
      </c>
      <c r="AH304" s="22">
        <v>35.72</v>
      </c>
      <c r="AI304" s="23">
        <v>2035.87</v>
      </c>
      <c r="AJ304" s="22">
        <v>35.72</v>
      </c>
      <c r="AK304" s="23">
        <v>8143.49</v>
      </c>
      <c r="AL304" s="22">
        <v>35.72</v>
      </c>
      <c r="AM304" s="23">
        <v>8143.49</v>
      </c>
      <c r="AN304" s="22">
        <v>35.72</v>
      </c>
      <c r="AO304" s="29"/>
      <c r="AP304" s="40">
        <v>0</v>
      </c>
      <c r="AQ304" s="41">
        <v>0</v>
      </c>
      <c r="AR304" s="40">
        <v>997.66</v>
      </c>
      <c r="AS304" s="41">
        <v>13.55</v>
      </c>
      <c r="AT304" s="40">
        <v>1096.19</v>
      </c>
      <c r="AU304" s="41">
        <v>12.79</v>
      </c>
      <c r="AV304" s="29"/>
      <c r="AW304" s="42">
        <v>1.6</v>
      </c>
      <c r="AX304" s="42">
        <v>2.7</v>
      </c>
      <c r="AY304" s="22">
        <v>0</v>
      </c>
      <c r="AZ304" s="42">
        <v>50</v>
      </c>
      <c r="BA304" s="22">
        <v>-47.88</v>
      </c>
      <c r="BB304" s="29"/>
      <c r="BC304" s="43">
        <v>86.85</v>
      </c>
      <c r="BD304" s="39">
        <v>3.58</v>
      </c>
      <c r="BE304" s="43">
        <v>78.5</v>
      </c>
      <c r="BF304" s="39">
        <v>3.56</v>
      </c>
      <c r="BG304" s="43">
        <v>51.1</v>
      </c>
      <c r="BH304" s="39">
        <v>6.13</v>
      </c>
      <c r="BI304" s="43">
        <v>14.85</v>
      </c>
      <c r="BJ304" s="39">
        <v>6.07</v>
      </c>
      <c r="BK304" s="29"/>
    </row>
    <row r="305" spans="1:63" x14ac:dyDescent="0.35">
      <c r="A305">
        <v>10</v>
      </c>
      <c r="B305" t="s">
        <v>637</v>
      </c>
      <c r="C305" t="s">
        <v>638</v>
      </c>
      <c r="D305" s="21">
        <v>8.6400000000000005E-2</v>
      </c>
      <c r="E305" s="22">
        <v>4.09</v>
      </c>
      <c r="F305" s="21">
        <v>0.25919999999999999</v>
      </c>
      <c r="G305" s="22">
        <v>2.5499999999999998</v>
      </c>
      <c r="H305" s="21">
        <v>0.19220000000000001</v>
      </c>
      <c r="I305" s="22">
        <v>0.46</v>
      </c>
      <c r="J305" s="23">
        <v>0.45140000000000002</v>
      </c>
      <c r="K305" s="22">
        <v>1.65</v>
      </c>
      <c r="L305" s="23">
        <v>603.08000000000004</v>
      </c>
      <c r="M305" s="29"/>
      <c r="N305" s="38">
        <v>192.53</v>
      </c>
      <c r="O305" s="39">
        <v>4.87</v>
      </c>
      <c r="P305" s="38">
        <v>320.05</v>
      </c>
      <c r="Q305" s="39">
        <v>4.8</v>
      </c>
      <c r="R305" s="29"/>
      <c r="S305" s="23">
        <v>259.8</v>
      </c>
      <c r="T305" s="22">
        <v>4.8899999999999997</v>
      </c>
      <c r="U305" s="23">
        <v>259.8</v>
      </c>
      <c r="V305" s="22">
        <v>4.8899999999999997</v>
      </c>
      <c r="W305" s="23">
        <v>259.8</v>
      </c>
      <c r="X305" s="22">
        <v>4.8899999999999997</v>
      </c>
      <c r="Y305" s="23">
        <v>259.8</v>
      </c>
      <c r="Z305" s="22">
        <v>4.8899999999999997</v>
      </c>
      <c r="AA305" s="23">
        <v>262.62</v>
      </c>
      <c r="AB305" s="22">
        <v>4.8899999999999997</v>
      </c>
      <c r="AC305" s="23">
        <v>544.62</v>
      </c>
      <c r="AD305" s="22">
        <v>4.8600000000000003</v>
      </c>
      <c r="AE305" s="23">
        <v>826.61999999999989</v>
      </c>
      <c r="AF305" s="22">
        <v>4.8499999999999996</v>
      </c>
      <c r="AG305" s="23">
        <v>5338.62</v>
      </c>
      <c r="AH305" s="22">
        <v>4.84</v>
      </c>
      <c r="AI305" s="23">
        <v>6466.62</v>
      </c>
      <c r="AJ305" s="22">
        <v>4.84</v>
      </c>
      <c r="AK305" s="23">
        <v>16336.619999999999</v>
      </c>
      <c r="AL305" s="22">
        <v>4.83</v>
      </c>
      <c r="AM305" s="23">
        <v>84016.62</v>
      </c>
      <c r="AN305" s="22">
        <v>4.83</v>
      </c>
      <c r="AO305" s="29"/>
      <c r="AP305" s="40">
        <v>0</v>
      </c>
      <c r="AQ305" s="41">
        <v>0</v>
      </c>
      <c r="AR305" s="40">
        <v>1055.4100000000001</v>
      </c>
      <c r="AS305" s="41">
        <v>4.43</v>
      </c>
      <c r="AT305" s="40">
        <v>1182.93</v>
      </c>
      <c r="AU305" s="41">
        <v>4.46</v>
      </c>
      <c r="AV305" s="29"/>
      <c r="AW305" s="42">
        <v>2.2000000000000002</v>
      </c>
      <c r="AX305" s="42">
        <v>2.5</v>
      </c>
      <c r="AY305" s="22">
        <v>20.77</v>
      </c>
      <c r="AZ305" s="42">
        <v>0</v>
      </c>
      <c r="BA305" s="22">
        <v>0</v>
      </c>
      <c r="BB305" s="29"/>
      <c r="BC305" s="43">
        <v>86.85</v>
      </c>
      <c r="BD305" s="39">
        <v>3.58</v>
      </c>
      <c r="BE305" s="43">
        <v>78.5</v>
      </c>
      <c r="BF305" s="39">
        <v>3.56</v>
      </c>
      <c r="BG305" s="43">
        <v>52.1</v>
      </c>
      <c r="BH305" s="39">
        <v>1.96</v>
      </c>
      <c r="BI305" s="43">
        <v>9.5</v>
      </c>
      <c r="BJ305" s="39">
        <v>4.4000000000000004</v>
      </c>
      <c r="BK305" s="29"/>
    </row>
    <row r="306" spans="1:63" x14ac:dyDescent="0.35">
      <c r="A306">
        <v>10</v>
      </c>
      <c r="B306" t="s">
        <v>639</v>
      </c>
      <c r="C306" t="s">
        <v>640</v>
      </c>
      <c r="D306" s="21">
        <v>0.10675</v>
      </c>
      <c r="E306" s="22">
        <v>11.65</v>
      </c>
      <c r="F306" s="21">
        <v>0.29820000000000002</v>
      </c>
      <c r="G306" s="22">
        <v>11.26</v>
      </c>
      <c r="H306" s="21">
        <v>0.23987</v>
      </c>
      <c r="I306" s="22">
        <v>11.26</v>
      </c>
      <c r="J306" s="23">
        <v>0.53807000000000005</v>
      </c>
      <c r="K306" s="22">
        <v>11.26</v>
      </c>
      <c r="L306" s="23">
        <v>653.47</v>
      </c>
      <c r="M306" s="29"/>
      <c r="N306" s="38">
        <v>183.12</v>
      </c>
      <c r="O306" s="39">
        <v>5.17</v>
      </c>
      <c r="P306" s="38">
        <v>298.24</v>
      </c>
      <c r="Q306" s="39">
        <v>4.5599999999999996</v>
      </c>
      <c r="R306" s="29"/>
      <c r="S306" s="23">
        <v>208</v>
      </c>
      <c r="T306" s="22">
        <v>2.46</v>
      </c>
      <c r="U306" s="23">
        <v>208</v>
      </c>
      <c r="V306" s="22">
        <v>2.46</v>
      </c>
      <c r="W306" s="23">
        <v>208</v>
      </c>
      <c r="X306" s="22">
        <v>2.46</v>
      </c>
      <c r="Y306" s="23">
        <v>208</v>
      </c>
      <c r="Z306" s="22">
        <v>2.46</v>
      </c>
      <c r="AA306" s="23">
        <v>208</v>
      </c>
      <c r="AB306" s="22">
        <v>2.46</v>
      </c>
      <c r="AC306" s="23">
        <v>208</v>
      </c>
      <c r="AD306" s="22">
        <v>2.46</v>
      </c>
      <c r="AE306" s="23">
        <v>208</v>
      </c>
      <c r="AF306" s="22">
        <v>2.46</v>
      </c>
      <c r="AG306" s="23">
        <v>208</v>
      </c>
      <c r="AH306" s="22">
        <v>2.46</v>
      </c>
      <c r="AI306" s="23">
        <v>208</v>
      </c>
      <c r="AJ306" s="22">
        <v>2.46</v>
      </c>
      <c r="AK306" s="23">
        <v>208</v>
      </c>
      <c r="AL306" s="22">
        <v>2.46</v>
      </c>
      <c r="AM306" s="23">
        <v>208</v>
      </c>
      <c r="AN306" s="22">
        <v>2.46</v>
      </c>
      <c r="AO306" s="29"/>
      <c r="AP306" s="40">
        <v>0</v>
      </c>
      <c r="AQ306" s="41">
        <v>0</v>
      </c>
      <c r="AR306" s="40">
        <v>1044.5900000000001</v>
      </c>
      <c r="AS306" s="41">
        <v>8.5399999999999991</v>
      </c>
      <c r="AT306" s="40">
        <v>1159.71</v>
      </c>
      <c r="AU306" s="41">
        <v>8.0299999999999994</v>
      </c>
      <c r="AV306" s="29"/>
      <c r="AW306" s="42">
        <v>4.5</v>
      </c>
      <c r="AX306" s="42">
        <v>4.5</v>
      </c>
      <c r="AY306" s="22">
        <v>13.92</v>
      </c>
      <c r="AZ306" s="42">
        <v>0</v>
      </c>
      <c r="BA306" s="22">
        <v>0</v>
      </c>
      <c r="BB306" s="29"/>
      <c r="BC306" s="43">
        <v>86.85</v>
      </c>
      <c r="BD306" s="39">
        <v>3.58</v>
      </c>
      <c r="BE306" s="43">
        <v>78.5</v>
      </c>
      <c r="BF306" s="39">
        <v>3.56</v>
      </c>
      <c r="BG306" s="43">
        <v>52.1</v>
      </c>
      <c r="BH306" s="39">
        <v>1.96</v>
      </c>
      <c r="BI306" s="43">
        <v>11.25</v>
      </c>
      <c r="BJ306" s="39">
        <v>2.27</v>
      </c>
      <c r="BK306" s="29"/>
    </row>
    <row r="307" spans="1:63" x14ac:dyDescent="0.35">
      <c r="A307">
        <v>10</v>
      </c>
      <c r="B307" t="s">
        <v>641</v>
      </c>
      <c r="C307" t="s">
        <v>642</v>
      </c>
      <c r="D307" s="21">
        <v>8.7499999999999994E-2</v>
      </c>
      <c r="E307" s="22">
        <v>3.2</v>
      </c>
      <c r="F307" s="21">
        <v>0.2243</v>
      </c>
      <c r="G307" s="22">
        <v>-5.85</v>
      </c>
      <c r="H307" s="21">
        <v>0.158</v>
      </c>
      <c r="I307" s="22">
        <v>-5.38</v>
      </c>
      <c r="J307" s="23">
        <v>0.38229999999999997</v>
      </c>
      <c r="K307" s="22">
        <v>-5.66</v>
      </c>
      <c r="L307" s="23">
        <v>390.07</v>
      </c>
      <c r="M307" s="29"/>
      <c r="N307" s="38">
        <v>206.42</v>
      </c>
      <c r="O307" s="39">
        <v>3.92</v>
      </c>
      <c r="P307" s="38">
        <v>245.74</v>
      </c>
      <c r="Q307" s="39">
        <v>4.21</v>
      </c>
      <c r="R307" s="29"/>
      <c r="S307" s="23">
        <v>201.7</v>
      </c>
      <c r="T307" s="22">
        <v>6.61</v>
      </c>
      <c r="U307" s="23">
        <v>201.7</v>
      </c>
      <c r="V307" s="22">
        <v>6.61</v>
      </c>
      <c r="W307" s="23">
        <v>201.7</v>
      </c>
      <c r="X307" s="22">
        <v>6.61</v>
      </c>
      <c r="Y307" s="23">
        <v>201.7</v>
      </c>
      <c r="Z307" s="22">
        <v>6.61</v>
      </c>
      <c r="AA307" s="23">
        <v>201.7</v>
      </c>
      <c r="AB307" s="22">
        <v>6.61</v>
      </c>
      <c r="AC307" s="23">
        <v>201.7</v>
      </c>
      <c r="AD307" s="22">
        <v>6.61</v>
      </c>
      <c r="AE307" s="23">
        <v>548.04999999999995</v>
      </c>
      <c r="AF307" s="22">
        <v>6.6</v>
      </c>
      <c r="AG307" s="23">
        <v>1488.0500000000002</v>
      </c>
      <c r="AH307" s="22">
        <v>6.61</v>
      </c>
      <c r="AI307" s="23">
        <v>1488.0500000000002</v>
      </c>
      <c r="AJ307" s="22">
        <v>6.61</v>
      </c>
      <c r="AK307" s="23">
        <v>4687.5</v>
      </c>
      <c r="AL307" s="22">
        <v>71.08</v>
      </c>
      <c r="AM307" s="23">
        <v>11580.5</v>
      </c>
      <c r="AN307" s="22">
        <v>5.92</v>
      </c>
      <c r="AO307" s="29"/>
      <c r="AP307" s="40">
        <v>0</v>
      </c>
      <c r="AQ307" s="41">
        <v>0</v>
      </c>
      <c r="AR307" s="40">
        <v>798.19</v>
      </c>
      <c r="AS307" s="41">
        <v>4.2300000000000004</v>
      </c>
      <c r="AT307" s="40">
        <v>837.51</v>
      </c>
      <c r="AU307" s="41">
        <v>4.3</v>
      </c>
      <c r="AV307" s="29"/>
      <c r="AW307" s="42">
        <v>2.13</v>
      </c>
      <c r="AX307" s="42">
        <v>2.13</v>
      </c>
      <c r="AY307" s="22">
        <v>3.4</v>
      </c>
      <c r="AZ307" s="42">
        <v>59.45</v>
      </c>
      <c r="BA307" s="22">
        <v>3.48</v>
      </c>
      <c r="BB307" s="29"/>
      <c r="BC307" s="43">
        <v>86.85</v>
      </c>
      <c r="BD307" s="39">
        <v>3.55</v>
      </c>
      <c r="BE307" s="43">
        <v>78.5</v>
      </c>
      <c r="BF307" s="39">
        <v>3.56</v>
      </c>
      <c r="BG307" s="43">
        <v>52.1</v>
      </c>
      <c r="BH307" s="39">
        <v>1.96</v>
      </c>
      <c r="BI307" s="43">
        <v>13.95</v>
      </c>
      <c r="BJ307" s="39">
        <v>8.14</v>
      </c>
      <c r="BK307" s="29"/>
    </row>
    <row r="308" spans="1:63" x14ac:dyDescent="0.35">
      <c r="A308">
        <v>10</v>
      </c>
      <c r="B308" t="s">
        <v>643</v>
      </c>
      <c r="C308" t="s">
        <v>644</v>
      </c>
      <c r="D308" s="21">
        <v>0.104</v>
      </c>
      <c r="E308" s="22">
        <v>3.77</v>
      </c>
      <c r="F308" s="21">
        <v>0.18870000000000001</v>
      </c>
      <c r="G308" s="22">
        <v>2.95</v>
      </c>
      <c r="H308" s="21">
        <v>0.15820000000000001</v>
      </c>
      <c r="I308" s="22">
        <v>2.95</v>
      </c>
      <c r="J308" s="23">
        <v>0.34689999999999999</v>
      </c>
      <c r="K308" s="22">
        <v>2.95</v>
      </c>
      <c r="L308" s="23">
        <v>425.01</v>
      </c>
      <c r="M308" s="29"/>
      <c r="N308" s="38">
        <v>257.69</v>
      </c>
      <c r="O308" s="39">
        <v>0</v>
      </c>
      <c r="P308" s="38">
        <v>303.12</v>
      </c>
      <c r="Q308" s="39">
        <v>0</v>
      </c>
      <c r="R308" s="29"/>
      <c r="S308" s="23">
        <v>173.6</v>
      </c>
      <c r="T308" s="22">
        <v>4.99</v>
      </c>
      <c r="U308" s="23">
        <v>231.5</v>
      </c>
      <c r="V308" s="22">
        <v>4.99</v>
      </c>
      <c r="W308" s="23">
        <v>231.5</v>
      </c>
      <c r="X308" s="22">
        <v>4.99</v>
      </c>
      <c r="Y308" s="23">
        <v>231.5</v>
      </c>
      <c r="Z308" s="22">
        <v>4.99</v>
      </c>
      <c r="AA308" s="23">
        <v>231.5</v>
      </c>
      <c r="AB308" s="22">
        <v>4.99</v>
      </c>
      <c r="AC308" s="23">
        <v>231.5</v>
      </c>
      <c r="AD308" s="22">
        <v>4.99</v>
      </c>
      <c r="AE308" s="23">
        <v>231.5</v>
      </c>
      <c r="AF308" s="22">
        <v>4.99</v>
      </c>
      <c r="AG308" s="23">
        <v>1414.85</v>
      </c>
      <c r="AH308" s="22">
        <v>5</v>
      </c>
      <c r="AI308" s="23">
        <v>1654.85</v>
      </c>
      <c r="AJ308" s="22">
        <v>5.04</v>
      </c>
      <c r="AK308" s="23">
        <v>3754.8500000000004</v>
      </c>
      <c r="AL308" s="22">
        <v>5.16</v>
      </c>
      <c r="AM308" s="23">
        <v>11454.32</v>
      </c>
      <c r="AN308" s="22">
        <v>4.5999999999999996</v>
      </c>
      <c r="AO308" s="29"/>
      <c r="AP308" s="40">
        <v>0</v>
      </c>
      <c r="AQ308" s="41">
        <v>0</v>
      </c>
      <c r="AR308" s="40">
        <v>856.30000000000007</v>
      </c>
      <c r="AS308" s="41">
        <v>2.84</v>
      </c>
      <c r="AT308" s="40">
        <v>959.63</v>
      </c>
      <c r="AU308" s="41">
        <v>2.83</v>
      </c>
      <c r="AV308" s="29"/>
      <c r="AW308" s="42">
        <v>1.5</v>
      </c>
      <c r="AX308" s="42">
        <v>1.5</v>
      </c>
      <c r="AY308" s="22">
        <v>0</v>
      </c>
      <c r="AZ308" s="42">
        <v>37.5</v>
      </c>
      <c r="BA308" s="22">
        <v>0</v>
      </c>
      <c r="BB308" s="29"/>
      <c r="BC308" s="43">
        <v>86.85</v>
      </c>
      <c r="BD308" s="39">
        <v>3.58</v>
      </c>
      <c r="BE308" s="43">
        <v>78.5</v>
      </c>
      <c r="BF308" s="39">
        <v>3.56</v>
      </c>
      <c r="BG308" s="43">
        <v>52.1</v>
      </c>
      <c r="BH308" s="39">
        <v>1.96</v>
      </c>
      <c r="BI308" s="43">
        <v>10.45</v>
      </c>
      <c r="BJ308" s="39">
        <v>3.47</v>
      </c>
      <c r="BK308" s="29"/>
    </row>
    <row r="309" spans="1:63" x14ac:dyDescent="0.35">
      <c r="A309">
        <v>10</v>
      </c>
      <c r="B309" t="s">
        <v>645</v>
      </c>
      <c r="C309" t="s">
        <v>646</v>
      </c>
      <c r="D309" s="21">
        <v>0.1046</v>
      </c>
      <c r="E309" s="22">
        <v>4.93</v>
      </c>
      <c r="F309" s="21">
        <v>0.1749</v>
      </c>
      <c r="G309" s="22">
        <v>4.91</v>
      </c>
      <c r="H309" s="21">
        <v>0.15890000000000001</v>
      </c>
      <c r="I309" s="22">
        <v>12.54</v>
      </c>
      <c r="J309" s="23">
        <v>0.33379999999999999</v>
      </c>
      <c r="K309" s="22">
        <v>8.41</v>
      </c>
      <c r="L309" s="23">
        <v>522.99</v>
      </c>
      <c r="M309" s="29"/>
      <c r="N309" s="38">
        <v>254.43</v>
      </c>
      <c r="O309" s="39">
        <v>-15.14</v>
      </c>
      <c r="P309" s="38">
        <v>412.85</v>
      </c>
      <c r="Q309" s="39">
        <v>-6.1</v>
      </c>
      <c r="R309" s="29"/>
      <c r="S309" s="23">
        <v>310.60000000000002</v>
      </c>
      <c r="T309" s="22">
        <v>5.95</v>
      </c>
      <c r="U309" s="23">
        <v>310.60000000000002</v>
      </c>
      <c r="V309" s="22">
        <v>5.95</v>
      </c>
      <c r="W309" s="23">
        <v>310.60000000000002</v>
      </c>
      <c r="X309" s="22">
        <v>5.95</v>
      </c>
      <c r="Y309" s="23">
        <v>310.60000000000002</v>
      </c>
      <c r="Z309" s="22">
        <v>5.95</v>
      </c>
      <c r="AA309" s="23">
        <v>310.60000000000002</v>
      </c>
      <c r="AB309" s="22">
        <v>5.95</v>
      </c>
      <c r="AC309" s="23">
        <v>310.60000000000002</v>
      </c>
      <c r="AD309" s="22">
        <v>5.95</v>
      </c>
      <c r="AE309" s="23">
        <v>310.60000000000002</v>
      </c>
      <c r="AF309" s="22">
        <v>5.95</v>
      </c>
      <c r="AG309" s="23">
        <v>1288.5999999999999</v>
      </c>
      <c r="AH309" s="22">
        <v>5.26</v>
      </c>
      <c r="AI309" s="23">
        <v>1480.6</v>
      </c>
      <c r="AJ309" s="22">
        <v>5.14</v>
      </c>
      <c r="AK309" s="23">
        <v>3030.6</v>
      </c>
      <c r="AL309" s="22">
        <v>4.93</v>
      </c>
      <c r="AM309" s="23">
        <v>7230.6</v>
      </c>
      <c r="AN309" s="22">
        <v>6.2</v>
      </c>
      <c r="AO309" s="29"/>
      <c r="AP309" s="40">
        <v>0</v>
      </c>
      <c r="AQ309" s="41">
        <v>0</v>
      </c>
      <c r="AR309" s="40">
        <v>1088.02</v>
      </c>
      <c r="AS309" s="41">
        <v>-0.31</v>
      </c>
      <c r="AT309" s="40">
        <v>1246.44</v>
      </c>
      <c r="AU309" s="41">
        <v>1.23</v>
      </c>
      <c r="AV309" s="29"/>
      <c r="AW309" s="42">
        <v>1.31</v>
      </c>
      <c r="AX309" s="42">
        <v>1.31</v>
      </c>
      <c r="AY309" s="22">
        <v>1.55</v>
      </c>
      <c r="AZ309" s="42">
        <v>0</v>
      </c>
      <c r="BA309" s="22">
        <v>0</v>
      </c>
      <c r="BB309" s="29"/>
      <c r="BC309" s="43">
        <v>83.85</v>
      </c>
      <c r="BD309" s="39">
        <v>0</v>
      </c>
      <c r="BE309" s="43">
        <v>75.8</v>
      </c>
      <c r="BF309" s="39">
        <v>0</v>
      </c>
      <c r="BG309" s="43">
        <v>52.1</v>
      </c>
      <c r="BH309" s="39">
        <v>1.96</v>
      </c>
      <c r="BI309" s="43">
        <v>8.4</v>
      </c>
      <c r="BJ309" s="39">
        <v>1.2</v>
      </c>
      <c r="BK309" s="29"/>
    </row>
    <row r="310" spans="1:63" x14ac:dyDescent="0.35">
      <c r="A310">
        <v>11</v>
      </c>
      <c r="B310" t="s">
        <v>647</v>
      </c>
      <c r="C310" t="s">
        <v>648</v>
      </c>
      <c r="D310" s="21">
        <v>0.1188</v>
      </c>
      <c r="E310" s="22">
        <v>1.7</v>
      </c>
      <c r="F310" s="21">
        <v>0.33589999999999998</v>
      </c>
      <c r="G310" s="22">
        <v>7.5</v>
      </c>
      <c r="H310" s="21">
        <v>0.28960000000000002</v>
      </c>
      <c r="I310" s="22">
        <v>4.87</v>
      </c>
      <c r="J310" s="23">
        <v>0.62549999999999994</v>
      </c>
      <c r="K310" s="22">
        <v>6.27</v>
      </c>
      <c r="L310" s="23">
        <v>438.78</v>
      </c>
      <c r="M310" s="29"/>
      <c r="N310" s="38">
        <v>283.93</v>
      </c>
      <c r="O310" s="39">
        <v>-4.8099999999999996</v>
      </c>
      <c r="P310" s="38">
        <v>340.24</v>
      </c>
      <c r="Q310" s="39">
        <v>-4.05</v>
      </c>
      <c r="R310" s="29"/>
      <c r="S310" s="23">
        <v>254.95</v>
      </c>
      <c r="T310" s="22">
        <v>3.25</v>
      </c>
      <c r="U310" s="23">
        <v>254.95</v>
      </c>
      <c r="V310" s="22">
        <v>3.25</v>
      </c>
      <c r="W310" s="23" t="s">
        <v>773</v>
      </c>
      <c r="X310" s="22" t="s">
        <v>773</v>
      </c>
      <c r="Y310" s="23" t="s">
        <v>773</v>
      </c>
      <c r="Z310" s="22" t="s">
        <v>773</v>
      </c>
      <c r="AA310" s="23" t="s">
        <v>773</v>
      </c>
      <c r="AB310" s="22" t="s">
        <v>773</v>
      </c>
      <c r="AC310" s="23" t="s">
        <v>773</v>
      </c>
      <c r="AD310" s="22" t="s">
        <v>773</v>
      </c>
      <c r="AE310" s="23" t="s">
        <v>773</v>
      </c>
      <c r="AF310" s="22" t="s">
        <v>773</v>
      </c>
      <c r="AG310" s="23" t="s">
        <v>773</v>
      </c>
      <c r="AH310" s="22" t="s">
        <v>773</v>
      </c>
      <c r="AI310" s="23" t="s">
        <v>773</v>
      </c>
      <c r="AJ310" s="22" t="s">
        <v>773</v>
      </c>
      <c r="AK310" s="23" t="s">
        <v>773</v>
      </c>
      <c r="AL310" s="22" t="s">
        <v>773</v>
      </c>
      <c r="AM310" s="23" t="s">
        <v>773</v>
      </c>
      <c r="AN310" s="22" t="s">
        <v>773</v>
      </c>
      <c r="AO310" s="29"/>
      <c r="AP310" s="40">
        <v>0</v>
      </c>
      <c r="AQ310" s="41">
        <v>0</v>
      </c>
      <c r="AR310" s="40">
        <v>977.66000000000008</v>
      </c>
      <c r="AS310" s="41">
        <v>0.1</v>
      </c>
      <c r="AT310" s="40">
        <v>1033.97</v>
      </c>
      <c r="AU310" s="41">
        <v>0.1</v>
      </c>
      <c r="AV310" s="29"/>
      <c r="AW310" s="42">
        <v>2.2999999999999998</v>
      </c>
      <c r="AX310" s="42">
        <v>2.2999999999999998</v>
      </c>
      <c r="AY310" s="22">
        <v>2.2200000000000002</v>
      </c>
      <c r="AZ310" s="42">
        <v>0</v>
      </c>
      <c r="BA310" s="22" t="s">
        <v>775</v>
      </c>
      <c r="BB310" s="29"/>
      <c r="BC310" s="43">
        <v>86.85</v>
      </c>
      <c r="BD310" s="39">
        <v>3.55</v>
      </c>
      <c r="BE310" s="43">
        <v>78.5</v>
      </c>
      <c r="BF310" s="39">
        <v>3.56</v>
      </c>
      <c r="BG310" s="43">
        <v>52.1</v>
      </c>
      <c r="BH310" s="39">
        <v>1.94</v>
      </c>
      <c r="BI310" s="43">
        <v>15</v>
      </c>
      <c r="BJ310" s="39">
        <v>0</v>
      </c>
      <c r="BK310" s="29"/>
    </row>
    <row r="311" spans="1:63" x14ac:dyDescent="0.35">
      <c r="A311">
        <v>11</v>
      </c>
      <c r="B311" t="s">
        <v>649</v>
      </c>
      <c r="C311" t="s">
        <v>650</v>
      </c>
      <c r="D311" s="21">
        <v>0.1197</v>
      </c>
      <c r="E311" s="22">
        <v>4.9000000000000004</v>
      </c>
      <c r="F311" s="21">
        <v>0.2863</v>
      </c>
      <c r="G311" s="22">
        <v>9.6999999999999993</v>
      </c>
      <c r="H311" s="21">
        <v>0.25750000000000001</v>
      </c>
      <c r="I311" s="22">
        <v>7.92</v>
      </c>
      <c r="J311" s="23">
        <v>0.54380000000000006</v>
      </c>
      <c r="K311" s="22">
        <v>8.85</v>
      </c>
      <c r="L311" s="23">
        <v>445.29</v>
      </c>
      <c r="M311" s="29"/>
      <c r="N311" s="38">
        <v>323.45999999999998</v>
      </c>
      <c r="O311" s="39">
        <v>2.35</v>
      </c>
      <c r="P311" s="38">
        <v>365.4</v>
      </c>
      <c r="Q311" s="39">
        <v>2.08</v>
      </c>
      <c r="R311" s="29"/>
      <c r="S311" s="23">
        <v>351.24</v>
      </c>
      <c r="T311" s="22">
        <v>8.15</v>
      </c>
      <c r="U311" s="23">
        <v>351.24</v>
      </c>
      <c r="V311" s="22">
        <v>8.15</v>
      </c>
      <c r="W311" s="23">
        <v>351.24</v>
      </c>
      <c r="X311" s="22">
        <v>8.15</v>
      </c>
      <c r="Y311" s="23">
        <v>351.24</v>
      </c>
      <c r="Z311" s="22">
        <v>8.15</v>
      </c>
      <c r="AA311" s="23">
        <v>351.24</v>
      </c>
      <c r="AB311" s="22">
        <v>8.15</v>
      </c>
      <c r="AC311" s="23">
        <v>472.08</v>
      </c>
      <c r="AD311" s="22">
        <v>6.88</v>
      </c>
      <c r="AE311" s="23">
        <v>472.08</v>
      </c>
      <c r="AF311" s="22">
        <v>6.88</v>
      </c>
      <c r="AG311" s="23">
        <v>1076.28</v>
      </c>
      <c r="AH311" s="22">
        <v>4.87</v>
      </c>
      <c r="AI311" s="23">
        <v>1198.1199999999999</v>
      </c>
      <c r="AJ311" s="22">
        <v>4.8</v>
      </c>
      <c r="AK311" s="23">
        <v>2162.5</v>
      </c>
      <c r="AL311" s="22">
        <v>3.4</v>
      </c>
      <c r="AM311" s="23">
        <v>7745.88</v>
      </c>
      <c r="AN311" s="22">
        <v>6.29</v>
      </c>
      <c r="AO311" s="29"/>
      <c r="AP311" s="40">
        <v>0</v>
      </c>
      <c r="AQ311" s="41">
        <v>0</v>
      </c>
      <c r="AR311" s="40">
        <v>1119.99</v>
      </c>
      <c r="AS311" s="41">
        <v>5.13</v>
      </c>
      <c r="AT311" s="40">
        <v>1161.93</v>
      </c>
      <c r="AU311" s="41">
        <v>4.9400000000000004</v>
      </c>
      <c r="AV311" s="29"/>
      <c r="AW311" s="42">
        <v>1.55</v>
      </c>
      <c r="AX311" s="42">
        <v>2</v>
      </c>
      <c r="AY311" s="22">
        <v>37.93</v>
      </c>
      <c r="AZ311" s="42">
        <v>0</v>
      </c>
      <c r="BA311" s="22">
        <v>0</v>
      </c>
      <c r="BB311" s="29"/>
      <c r="BC311" s="43">
        <v>86.85</v>
      </c>
      <c r="BD311" s="39">
        <v>3.58</v>
      </c>
      <c r="BE311" s="43">
        <v>78.5</v>
      </c>
      <c r="BF311" s="39">
        <v>3.56</v>
      </c>
      <c r="BG311" s="43">
        <v>52.1</v>
      </c>
      <c r="BH311" s="39">
        <v>1.96</v>
      </c>
      <c r="BI311" s="43">
        <v>18.8</v>
      </c>
      <c r="BJ311" s="39">
        <v>23.68</v>
      </c>
      <c r="BK311" s="29"/>
    </row>
    <row r="312" spans="1:63" x14ac:dyDescent="0.35">
      <c r="A312">
        <v>11</v>
      </c>
      <c r="B312" t="s">
        <v>651</v>
      </c>
      <c r="C312" t="s">
        <v>652</v>
      </c>
      <c r="D312" s="21">
        <v>0.14480000000000001</v>
      </c>
      <c r="E312" s="22">
        <v>4.87</v>
      </c>
      <c r="F312" s="21">
        <v>0.3962</v>
      </c>
      <c r="G312" s="22">
        <v>3.13</v>
      </c>
      <c r="H312" s="21">
        <v>0.31119999999999998</v>
      </c>
      <c r="I312" s="22">
        <v>1.75</v>
      </c>
      <c r="J312" s="23">
        <v>0.70740000000000003</v>
      </c>
      <c r="K312" s="22">
        <v>2.52</v>
      </c>
      <c r="L312" s="23">
        <v>547.84</v>
      </c>
      <c r="M312" s="29"/>
      <c r="N312" s="38">
        <v>174.17</v>
      </c>
      <c r="O312" s="39">
        <v>12.97</v>
      </c>
      <c r="P312" s="38">
        <v>213.35</v>
      </c>
      <c r="Q312" s="39">
        <v>10.34</v>
      </c>
      <c r="R312" s="29"/>
      <c r="S312" s="23">
        <v>179.5</v>
      </c>
      <c r="T312" s="22">
        <v>5.12</v>
      </c>
      <c r="U312" s="23">
        <v>179.5</v>
      </c>
      <c r="V312" s="22">
        <v>5.12</v>
      </c>
      <c r="W312" s="23">
        <v>179.5</v>
      </c>
      <c r="X312" s="22">
        <v>5.12</v>
      </c>
      <c r="Y312" s="23">
        <v>179.5</v>
      </c>
      <c r="Z312" s="22">
        <v>5.12</v>
      </c>
      <c r="AA312" s="23">
        <v>179.5</v>
      </c>
      <c r="AB312" s="22">
        <v>5.12</v>
      </c>
      <c r="AC312" s="23">
        <v>179.5</v>
      </c>
      <c r="AD312" s="22">
        <v>5.12</v>
      </c>
      <c r="AE312" s="23">
        <v>179.5</v>
      </c>
      <c r="AF312" s="22">
        <v>5.12</v>
      </c>
      <c r="AG312" s="23">
        <v>179.5</v>
      </c>
      <c r="AH312" s="22">
        <v>5.12</v>
      </c>
      <c r="AI312" s="23">
        <v>179.5</v>
      </c>
      <c r="AJ312" s="22">
        <v>5.12</v>
      </c>
      <c r="AK312" s="23">
        <v>179.5</v>
      </c>
      <c r="AL312" s="22">
        <v>5.12</v>
      </c>
      <c r="AM312" s="23">
        <v>179.5</v>
      </c>
      <c r="AN312" s="22">
        <v>5.12</v>
      </c>
      <c r="AO312" s="29"/>
      <c r="AP312" s="40">
        <v>0</v>
      </c>
      <c r="AQ312" s="41">
        <v>0</v>
      </c>
      <c r="AR312" s="40">
        <v>901.51</v>
      </c>
      <c r="AS312" s="41">
        <v>6.39</v>
      </c>
      <c r="AT312" s="40">
        <v>940.69</v>
      </c>
      <c r="AU312" s="41">
        <v>6.11</v>
      </c>
      <c r="AV312" s="29"/>
      <c r="AW312" s="42">
        <v>1.25</v>
      </c>
      <c r="AX312" s="42">
        <v>2</v>
      </c>
      <c r="AY312" s="22">
        <v>0</v>
      </c>
      <c r="AZ312" s="42">
        <v>40</v>
      </c>
      <c r="BA312" s="22">
        <v>0</v>
      </c>
      <c r="BB312" s="29"/>
      <c r="BC312" s="43">
        <v>86.85</v>
      </c>
      <c r="BD312" s="39">
        <v>3.58</v>
      </c>
      <c r="BE312" s="43">
        <v>78.5</v>
      </c>
      <c r="BF312" s="39">
        <v>3.56</v>
      </c>
      <c r="BG312" s="43">
        <v>52.1</v>
      </c>
      <c r="BH312" s="39">
        <v>1.96</v>
      </c>
      <c r="BI312" s="43">
        <v>11</v>
      </c>
      <c r="BJ312" s="39">
        <v>4.76</v>
      </c>
      <c r="BK312" s="29"/>
    </row>
    <row r="313" spans="1:63" x14ac:dyDescent="0.35">
      <c r="A313">
        <v>11</v>
      </c>
      <c r="B313" t="s">
        <v>653</v>
      </c>
      <c r="C313" t="s">
        <v>654</v>
      </c>
      <c r="D313" s="21">
        <v>8.4019999999999997E-2</v>
      </c>
      <c r="E313" s="22">
        <v>4.71</v>
      </c>
      <c r="F313" s="21">
        <v>0.21518999999999999</v>
      </c>
      <c r="G313" s="22">
        <v>5.62</v>
      </c>
      <c r="H313" s="21">
        <v>0.16203000000000001</v>
      </c>
      <c r="I313" s="22">
        <v>-4.7300000000000004</v>
      </c>
      <c r="J313" s="23">
        <v>0.37722</v>
      </c>
      <c r="K313" s="22">
        <v>0.91</v>
      </c>
      <c r="L313" s="23">
        <v>340.03</v>
      </c>
      <c r="M313" s="29"/>
      <c r="N313" s="38">
        <v>200.78</v>
      </c>
      <c r="O313" s="39">
        <v>-1.41</v>
      </c>
      <c r="P313" s="38">
        <v>284.81</v>
      </c>
      <c r="Q313" s="39">
        <v>-1</v>
      </c>
      <c r="R313" s="29"/>
      <c r="S313" s="23">
        <v>297.02</v>
      </c>
      <c r="T313" s="22">
        <v>5.66</v>
      </c>
      <c r="U313" s="23">
        <v>297.02</v>
      </c>
      <c r="V313" s="22">
        <v>5.66</v>
      </c>
      <c r="W313" s="23">
        <v>297.02</v>
      </c>
      <c r="X313" s="22">
        <v>5.66</v>
      </c>
      <c r="Y313" s="23">
        <v>297.02</v>
      </c>
      <c r="Z313" s="22">
        <v>5.66</v>
      </c>
      <c r="AA313" s="23">
        <v>297.02</v>
      </c>
      <c r="AB313" s="22">
        <v>5.66</v>
      </c>
      <c r="AC313" s="23">
        <v>297.02</v>
      </c>
      <c r="AD313" s="22">
        <v>5.66</v>
      </c>
      <c r="AE313" s="23">
        <v>297.02</v>
      </c>
      <c r="AF313" s="22">
        <v>5.66</v>
      </c>
      <c r="AG313" s="23">
        <v>297.02</v>
      </c>
      <c r="AH313" s="22">
        <v>5.66</v>
      </c>
      <c r="AI313" s="23">
        <v>297.02</v>
      </c>
      <c r="AJ313" s="22">
        <v>5.66</v>
      </c>
      <c r="AK313" s="23">
        <v>297.02</v>
      </c>
      <c r="AL313" s="22">
        <v>5.66</v>
      </c>
      <c r="AM313" s="23">
        <v>297.02</v>
      </c>
      <c r="AN313" s="22">
        <v>5.66</v>
      </c>
      <c r="AO313" s="29"/>
      <c r="AP313" s="40">
        <v>0</v>
      </c>
      <c r="AQ313" s="41">
        <v>0</v>
      </c>
      <c r="AR313" s="40">
        <v>837.82999999999993</v>
      </c>
      <c r="AS313" s="41">
        <v>3.5</v>
      </c>
      <c r="AT313" s="40">
        <v>921.8599999999999</v>
      </c>
      <c r="AU313" s="41">
        <v>3.17</v>
      </c>
      <c r="AV313" s="29"/>
      <c r="AW313" s="42">
        <v>1.4</v>
      </c>
      <c r="AX313" s="42">
        <v>1.4</v>
      </c>
      <c r="AY313" s="22">
        <v>3.7</v>
      </c>
      <c r="AZ313" s="42">
        <v>0</v>
      </c>
      <c r="BA313" s="22">
        <v>0</v>
      </c>
      <c r="BB313" s="29"/>
      <c r="BC313" s="43">
        <v>86.85</v>
      </c>
      <c r="BD313" s="39">
        <v>3.58</v>
      </c>
      <c r="BE313" s="43">
        <v>78.5</v>
      </c>
      <c r="BF313" s="39">
        <v>3.56</v>
      </c>
      <c r="BG313" s="43">
        <v>51.1</v>
      </c>
      <c r="BH313" s="39">
        <v>-0.02</v>
      </c>
      <c r="BI313" s="43">
        <v>17.100000000000001</v>
      </c>
      <c r="BJ313" s="39">
        <v>21.28</v>
      </c>
      <c r="BK313" s="29"/>
    </row>
    <row r="314" spans="1:63" x14ac:dyDescent="0.35">
      <c r="A314">
        <v>11</v>
      </c>
      <c r="B314" t="s">
        <v>655</v>
      </c>
      <c r="C314" t="s">
        <v>656</v>
      </c>
      <c r="D314" s="21">
        <v>0.14149999999999999</v>
      </c>
      <c r="E314" s="22">
        <v>3.65</v>
      </c>
      <c r="F314" s="21">
        <v>0.33439999999999998</v>
      </c>
      <c r="G314" s="22">
        <v>7.45</v>
      </c>
      <c r="H314" s="21">
        <v>0.2928</v>
      </c>
      <c r="I314" s="22">
        <v>9.66</v>
      </c>
      <c r="J314" s="23">
        <v>0.62719999999999998</v>
      </c>
      <c r="K314" s="22">
        <v>8.4700000000000006</v>
      </c>
      <c r="L314" s="23">
        <v>392.21</v>
      </c>
      <c r="M314" s="29"/>
      <c r="N314" s="38">
        <v>295.54000000000002</v>
      </c>
      <c r="O314" s="39">
        <v>-1.99</v>
      </c>
      <c r="P314" s="38">
        <v>342.67</v>
      </c>
      <c r="Q314" s="39">
        <v>-1.72</v>
      </c>
      <c r="R314" s="29"/>
      <c r="S314" s="23">
        <v>286.08</v>
      </c>
      <c r="T314" s="22">
        <v>5.63</v>
      </c>
      <c r="U314" s="23">
        <v>286.08</v>
      </c>
      <c r="V314" s="22">
        <v>5.63</v>
      </c>
      <c r="W314" s="23" t="s">
        <v>773</v>
      </c>
      <c r="X314" s="22" t="s">
        <v>773</v>
      </c>
      <c r="Y314" s="23" t="s">
        <v>773</v>
      </c>
      <c r="Z314" s="22" t="s">
        <v>773</v>
      </c>
      <c r="AA314" s="23" t="s">
        <v>773</v>
      </c>
      <c r="AB314" s="22" t="s">
        <v>773</v>
      </c>
      <c r="AC314" s="23" t="s">
        <v>773</v>
      </c>
      <c r="AD314" s="22" t="s">
        <v>773</v>
      </c>
      <c r="AE314" s="23" t="s">
        <v>773</v>
      </c>
      <c r="AF314" s="22" t="s">
        <v>773</v>
      </c>
      <c r="AG314" s="23" t="s">
        <v>773</v>
      </c>
      <c r="AH314" s="22" t="s">
        <v>773</v>
      </c>
      <c r="AI314" s="23" t="s">
        <v>773</v>
      </c>
      <c r="AJ314" s="22" t="s">
        <v>773</v>
      </c>
      <c r="AK314" s="23" t="s">
        <v>773</v>
      </c>
      <c r="AL314" s="22" t="s">
        <v>773</v>
      </c>
      <c r="AM314" s="23" t="s">
        <v>773</v>
      </c>
      <c r="AN314" s="22" t="s">
        <v>773</v>
      </c>
      <c r="AO314" s="29"/>
      <c r="AP314" s="40">
        <v>0</v>
      </c>
      <c r="AQ314" s="41">
        <v>0</v>
      </c>
      <c r="AR314" s="40">
        <v>973.82999999999993</v>
      </c>
      <c r="AS314" s="41">
        <v>2.42</v>
      </c>
      <c r="AT314" s="40">
        <v>1020.96</v>
      </c>
      <c r="AU314" s="41">
        <v>2.31</v>
      </c>
      <c r="AV314" s="29"/>
      <c r="AW314" s="42">
        <v>2.2999999999999998</v>
      </c>
      <c r="AX314" s="42">
        <v>2.2999999999999998</v>
      </c>
      <c r="AY314" s="22">
        <v>24.32</v>
      </c>
      <c r="AZ314" s="42">
        <v>39</v>
      </c>
      <c r="BA314" s="22">
        <v>-9.7200000000000006</v>
      </c>
      <c r="BB314" s="29"/>
      <c r="BC314" s="43">
        <v>86.85</v>
      </c>
      <c r="BD314" s="39">
        <v>3.58</v>
      </c>
      <c r="BE314" s="43">
        <v>78.5</v>
      </c>
      <c r="BF314" s="39">
        <v>3.56</v>
      </c>
      <c r="BG314" s="43">
        <v>52.1</v>
      </c>
      <c r="BH314" s="39">
        <v>1.96</v>
      </c>
      <c r="BI314" s="43">
        <v>17.100000000000001</v>
      </c>
      <c r="BJ314" s="39">
        <v>3.01</v>
      </c>
      <c r="BK314" s="29"/>
    </row>
    <row r="315" spans="1:63" x14ac:dyDescent="0.35">
      <c r="A315">
        <v>11</v>
      </c>
      <c r="B315" t="s">
        <v>657</v>
      </c>
      <c r="C315" t="s">
        <v>658</v>
      </c>
      <c r="D315" s="21">
        <v>0.10333000000000001</v>
      </c>
      <c r="E315" s="22">
        <v>3.11</v>
      </c>
      <c r="F315" s="21">
        <v>0.24102000000000001</v>
      </c>
      <c r="G315" s="22">
        <v>4.2300000000000004</v>
      </c>
      <c r="H315" s="21">
        <v>0.19266</v>
      </c>
      <c r="I315" s="22">
        <v>4.2300000000000004</v>
      </c>
      <c r="J315" s="23">
        <v>0.43368000000000001</v>
      </c>
      <c r="K315" s="22">
        <v>4.2300000000000004</v>
      </c>
      <c r="L315" s="23">
        <v>383.81</v>
      </c>
      <c r="M315" s="29"/>
      <c r="N315" s="38">
        <v>200.59</v>
      </c>
      <c r="O315" s="39">
        <v>24.99</v>
      </c>
      <c r="P315" s="38">
        <v>276.18</v>
      </c>
      <c r="Q315" s="39">
        <v>5.43</v>
      </c>
      <c r="R315" s="29"/>
      <c r="S315" s="23">
        <v>298.35000000000002</v>
      </c>
      <c r="T315" s="22">
        <v>3.5</v>
      </c>
      <c r="U315" s="23">
        <v>298.35000000000002</v>
      </c>
      <c r="V315" s="22">
        <v>3.5</v>
      </c>
      <c r="W315" s="23">
        <v>298.35000000000002</v>
      </c>
      <c r="X315" s="22">
        <v>3.5</v>
      </c>
      <c r="Y315" s="23">
        <v>298.35000000000002</v>
      </c>
      <c r="Z315" s="22">
        <v>3.5</v>
      </c>
      <c r="AA315" s="23">
        <v>298.35000000000002</v>
      </c>
      <c r="AB315" s="22">
        <v>3.5</v>
      </c>
      <c r="AC315" s="23">
        <v>298.35000000000002</v>
      </c>
      <c r="AD315" s="22">
        <v>3.5</v>
      </c>
      <c r="AE315" s="23">
        <v>298.35000000000002</v>
      </c>
      <c r="AF315" s="22">
        <v>3.5</v>
      </c>
      <c r="AG315" s="23">
        <v>298.35000000000002</v>
      </c>
      <c r="AH315" s="22">
        <v>3.5</v>
      </c>
      <c r="AI315" s="23">
        <v>298.35000000000002</v>
      </c>
      <c r="AJ315" s="22">
        <v>3.5</v>
      </c>
      <c r="AK315" s="23">
        <v>298.35000000000002</v>
      </c>
      <c r="AL315" s="22">
        <v>3.5</v>
      </c>
      <c r="AM315" s="23">
        <v>298.35000000000002</v>
      </c>
      <c r="AN315" s="22">
        <v>3.5</v>
      </c>
      <c r="AO315" s="29"/>
      <c r="AP315" s="40">
        <v>0</v>
      </c>
      <c r="AQ315" s="41">
        <v>0</v>
      </c>
      <c r="AR315" s="40">
        <v>882.75</v>
      </c>
      <c r="AS315" s="41">
        <v>7.53</v>
      </c>
      <c r="AT315" s="40">
        <v>958.34</v>
      </c>
      <c r="AU315" s="41">
        <v>3.89</v>
      </c>
      <c r="AV315" s="29"/>
      <c r="AW315" s="42">
        <v>2</v>
      </c>
      <c r="AX315" s="42">
        <v>2</v>
      </c>
      <c r="AY315" s="22">
        <v>14.29</v>
      </c>
      <c r="AZ315" s="42">
        <v>48.9</v>
      </c>
      <c r="BA315" s="22">
        <v>3.27</v>
      </c>
      <c r="BB315" s="29"/>
      <c r="BC315" s="43">
        <v>86.85</v>
      </c>
      <c r="BD315" s="39">
        <v>3.58</v>
      </c>
      <c r="BE315" s="43">
        <v>78.5</v>
      </c>
      <c r="BF315" s="39">
        <v>3.56</v>
      </c>
      <c r="BG315" s="43">
        <v>52.1</v>
      </c>
      <c r="BH315" s="39">
        <v>1.96</v>
      </c>
      <c r="BI315" s="43">
        <v>8.6</v>
      </c>
      <c r="BJ315" s="39">
        <v>2.99</v>
      </c>
      <c r="BK315" s="29"/>
    </row>
    <row r="316" spans="1:63" x14ac:dyDescent="0.35">
      <c r="A316">
        <v>11</v>
      </c>
      <c r="B316" t="s">
        <v>659</v>
      </c>
      <c r="C316" t="s">
        <v>660</v>
      </c>
      <c r="D316" s="21">
        <v>0.11070000000000001</v>
      </c>
      <c r="E316" s="22">
        <v>6.65</v>
      </c>
      <c r="F316" s="21">
        <v>0.16719999999999999</v>
      </c>
      <c r="G316" s="22">
        <v>4.22</v>
      </c>
      <c r="H316" s="21">
        <v>0.14319999999999999</v>
      </c>
      <c r="I316" s="22">
        <v>3.93</v>
      </c>
      <c r="J316" s="23">
        <v>0.31040000000000001</v>
      </c>
      <c r="K316" s="22">
        <v>4.09</v>
      </c>
      <c r="L316" s="23">
        <v>502.12</v>
      </c>
      <c r="M316" s="29"/>
      <c r="N316" s="38">
        <v>266.66000000000003</v>
      </c>
      <c r="O316" s="39">
        <v>7.7</v>
      </c>
      <c r="P316" s="38">
        <v>409.31</v>
      </c>
      <c r="Q316" s="39">
        <v>7.38</v>
      </c>
      <c r="R316" s="29"/>
      <c r="S316" s="23">
        <v>303</v>
      </c>
      <c r="T316" s="22">
        <v>3.06</v>
      </c>
      <c r="U316" s="23">
        <v>303</v>
      </c>
      <c r="V316" s="22">
        <v>3.06</v>
      </c>
      <c r="W316" s="23">
        <v>438</v>
      </c>
      <c r="X316" s="22">
        <v>48.98</v>
      </c>
      <c r="Y316" s="23">
        <v>438</v>
      </c>
      <c r="Z316" s="22">
        <v>48.98</v>
      </c>
      <c r="AA316" s="23">
        <v>573</v>
      </c>
      <c r="AB316" s="22">
        <v>34.82</v>
      </c>
      <c r="AC316" s="23">
        <v>573</v>
      </c>
      <c r="AD316" s="22">
        <v>34.82</v>
      </c>
      <c r="AE316" s="23">
        <v>573</v>
      </c>
      <c r="AF316" s="22">
        <v>34.82</v>
      </c>
      <c r="AG316" s="23">
        <v>573</v>
      </c>
      <c r="AH316" s="22">
        <v>34.82</v>
      </c>
      <c r="AI316" s="23">
        <v>573</v>
      </c>
      <c r="AJ316" s="22">
        <v>34.82</v>
      </c>
      <c r="AK316" s="23">
        <v>573</v>
      </c>
      <c r="AL316" s="22">
        <v>34.82</v>
      </c>
      <c r="AM316" s="23">
        <v>573</v>
      </c>
      <c r="AN316" s="22">
        <v>34.82</v>
      </c>
      <c r="AO316" s="29"/>
      <c r="AP316" s="40">
        <v>0</v>
      </c>
      <c r="AQ316" s="41">
        <v>0</v>
      </c>
      <c r="AR316" s="40">
        <v>1071.78</v>
      </c>
      <c r="AS316" s="41">
        <v>5.87</v>
      </c>
      <c r="AT316" s="40">
        <v>1214.43</v>
      </c>
      <c r="AU316" s="41">
        <v>5.97</v>
      </c>
      <c r="AV316" s="29"/>
      <c r="AW316" s="42">
        <v>2.2000000000000002</v>
      </c>
      <c r="AX316" s="42">
        <v>2.2000000000000002</v>
      </c>
      <c r="AY316" s="22">
        <v>0</v>
      </c>
      <c r="AZ316" s="42">
        <v>82</v>
      </c>
      <c r="BA316" s="22">
        <v>2.5</v>
      </c>
      <c r="BB316" s="29"/>
      <c r="BC316" s="43">
        <v>86.85</v>
      </c>
      <c r="BD316" s="39">
        <v>3.58</v>
      </c>
      <c r="BE316" s="43">
        <v>78.5</v>
      </c>
      <c r="BF316" s="39">
        <v>3.56</v>
      </c>
      <c r="BG316" s="43">
        <v>52.1</v>
      </c>
      <c r="BH316" s="39">
        <v>1.96</v>
      </c>
      <c r="BI316" s="43">
        <v>8.1</v>
      </c>
      <c r="BJ316" s="39">
        <v>3.18</v>
      </c>
      <c r="BK316" s="29"/>
    </row>
    <row r="317" spans="1:63" x14ac:dyDescent="0.35">
      <c r="A317">
        <v>11</v>
      </c>
      <c r="B317" t="s">
        <v>661</v>
      </c>
      <c r="C317" t="s">
        <v>662</v>
      </c>
      <c r="D317" s="21">
        <v>9.3100000000000002E-2</v>
      </c>
      <c r="E317" s="22">
        <v>2.54</v>
      </c>
      <c r="F317" s="21">
        <v>0.17849999999999999</v>
      </c>
      <c r="G317" s="22">
        <v>1.91</v>
      </c>
      <c r="H317" s="21">
        <v>0.12280000000000001</v>
      </c>
      <c r="I317" s="22">
        <v>-2.15</v>
      </c>
      <c r="J317" s="23">
        <v>0.30130000000000001</v>
      </c>
      <c r="K317" s="22">
        <v>0.21</v>
      </c>
      <c r="L317" s="23">
        <v>410.15</v>
      </c>
      <c r="M317" s="29"/>
      <c r="N317" s="38">
        <v>206.64</v>
      </c>
      <c r="O317" s="39">
        <v>-2.2200000000000002</v>
      </c>
      <c r="P317" s="38">
        <v>245.28</v>
      </c>
      <c r="Q317" s="39">
        <v>-7.32</v>
      </c>
      <c r="R317" s="29"/>
      <c r="S317" s="23">
        <v>242.01</v>
      </c>
      <c r="T317" s="22">
        <v>0</v>
      </c>
      <c r="U317" s="23">
        <v>242.01</v>
      </c>
      <c r="V317" s="22">
        <v>0</v>
      </c>
      <c r="W317" s="23">
        <v>242.01</v>
      </c>
      <c r="X317" s="22">
        <v>0</v>
      </c>
      <c r="Y317" s="23">
        <v>242.01</v>
      </c>
      <c r="Z317" s="22">
        <v>0</v>
      </c>
      <c r="AA317" s="23">
        <v>242.01</v>
      </c>
      <c r="AB317" s="22">
        <v>0</v>
      </c>
      <c r="AC317" s="23">
        <v>242.01</v>
      </c>
      <c r="AD317" s="22">
        <v>0</v>
      </c>
      <c r="AE317" s="23">
        <v>305.61</v>
      </c>
      <c r="AF317" s="22">
        <v>0</v>
      </c>
      <c r="AG317" s="23">
        <v>673.41</v>
      </c>
      <c r="AH317" s="22">
        <v>0</v>
      </c>
      <c r="AI317" s="23">
        <v>673.41</v>
      </c>
      <c r="AJ317" s="22">
        <v>0</v>
      </c>
      <c r="AK317" s="23">
        <v>1242.4100000000001</v>
      </c>
      <c r="AL317" s="22">
        <v>0</v>
      </c>
      <c r="AM317" s="23">
        <v>2631.29</v>
      </c>
      <c r="AN317" s="22">
        <v>0</v>
      </c>
      <c r="AO317" s="29"/>
      <c r="AP317" s="40">
        <v>0</v>
      </c>
      <c r="AQ317" s="41">
        <v>0</v>
      </c>
      <c r="AR317" s="40">
        <v>858.8</v>
      </c>
      <c r="AS317" s="41">
        <v>0.64</v>
      </c>
      <c r="AT317" s="40">
        <v>897.43999999999994</v>
      </c>
      <c r="AU317" s="41">
        <v>-1.02</v>
      </c>
      <c r="AV317" s="29"/>
      <c r="AW317" s="42">
        <v>1.35</v>
      </c>
      <c r="AX317" s="42">
        <v>1.95</v>
      </c>
      <c r="AY317" s="22">
        <v>2.63</v>
      </c>
      <c r="AZ317" s="42">
        <v>64.8</v>
      </c>
      <c r="BA317" s="22">
        <v>2.86</v>
      </c>
      <c r="BB317" s="29"/>
      <c r="BC317" s="43">
        <v>86.85</v>
      </c>
      <c r="BD317" s="39">
        <v>3.55</v>
      </c>
      <c r="BE317" s="43">
        <v>78.5</v>
      </c>
      <c r="BF317" s="39">
        <v>3.56</v>
      </c>
      <c r="BG317" s="43">
        <v>52.1</v>
      </c>
      <c r="BH317" s="39">
        <v>1.94</v>
      </c>
      <c r="BI317" s="43">
        <v>14.05</v>
      </c>
      <c r="BJ317" s="39">
        <v>2.93</v>
      </c>
      <c r="BK317" s="29"/>
    </row>
    <row r="318" spans="1:63" x14ac:dyDescent="0.35">
      <c r="A318">
        <v>11</v>
      </c>
      <c r="B318" t="s">
        <v>663</v>
      </c>
      <c r="C318" t="s">
        <v>664</v>
      </c>
      <c r="D318" s="21">
        <v>0.123</v>
      </c>
      <c r="E318" s="22">
        <v>4</v>
      </c>
      <c r="F318" s="21">
        <v>0.39050000000000001</v>
      </c>
      <c r="G318" s="22">
        <v>7.37</v>
      </c>
      <c r="H318" s="21">
        <v>0.2979</v>
      </c>
      <c r="I318" s="22">
        <v>6.57</v>
      </c>
      <c r="J318" s="23">
        <v>0.68840000000000001</v>
      </c>
      <c r="K318" s="22">
        <v>7.02</v>
      </c>
      <c r="L318" s="23">
        <v>515.32000000000005</v>
      </c>
      <c r="M318" s="29"/>
      <c r="N318" s="38">
        <v>262.29000000000002</v>
      </c>
      <c r="O318" s="39">
        <v>10.14</v>
      </c>
      <c r="P318" s="38">
        <v>397.03</v>
      </c>
      <c r="Q318" s="39">
        <v>9.25</v>
      </c>
      <c r="R318" s="29"/>
      <c r="S318" s="23">
        <v>314</v>
      </c>
      <c r="T318" s="22">
        <v>10.18</v>
      </c>
      <c r="U318" s="23">
        <v>314</v>
      </c>
      <c r="V318" s="22">
        <v>10.18</v>
      </c>
      <c r="W318" s="23">
        <v>624</v>
      </c>
      <c r="X318" s="22">
        <v>10.050000000000001</v>
      </c>
      <c r="Y318" s="23">
        <v>624</v>
      </c>
      <c r="Z318" s="22">
        <v>10.050000000000001</v>
      </c>
      <c r="AA318" s="23">
        <v>624</v>
      </c>
      <c r="AB318" s="22">
        <v>10.050000000000001</v>
      </c>
      <c r="AC318" s="23">
        <v>624</v>
      </c>
      <c r="AD318" s="22">
        <v>10.050000000000001</v>
      </c>
      <c r="AE318" s="23">
        <v>624</v>
      </c>
      <c r="AF318" s="22">
        <v>10.050000000000001</v>
      </c>
      <c r="AG318" s="23">
        <v>624</v>
      </c>
      <c r="AH318" s="22">
        <v>10.050000000000001</v>
      </c>
      <c r="AI318" s="23">
        <v>624</v>
      </c>
      <c r="AJ318" s="22">
        <v>10.050000000000001</v>
      </c>
      <c r="AK318" s="23">
        <v>2414</v>
      </c>
      <c r="AL318" s="22">
        <v>10.029999999999999</v>
      </c>
      <c r="AM318" s="23">
        <v>2414</v>
      </c>
      <c r="AN318" s="22">
        <v>10.029999999999999</v>
      </c>
      <c r="AO318" s="29"/>
      <c r="AP318" s="40">
        <v>0</v>
      </c>
      <c r="AQ318" s="41">
        <v>0</v>
      </c>
      <c r="AR318" s="40">
        <v>1091.6100000000001</v>
      </c>
      <c r="AS318" s="41">
        <v>7.16</v>
      </c>
      <c r="AT318" s="40">
        <v>1226.3499999999999</v>
      </c>
      <c r="AU318" s="41">
        <v>7.21</v>
      </c>
      <c r="AV318" s="29"/>
      <c r="AW318" s="42">
        <v>2.4</v>
      </c>
      <c r="AX318" s="42">
        <v>2.75</v>
      </c>
      <c r="AY318" s="22">
        <v>37.5</v>
      </c>
      <c r="AZ318" s="42">
        <v>0</v>
      </c>
      <c r="BA318" s="22">
        <v>0</v>
      </c>
      <c r="BB318" s="29"/>
      <c r="BC318" s="43">
        <v>86.85</v>
      </c>
      <c r="BD318" s="39">
        <v>3.58</v>
      </c>
      <c r="BE318" s="43">
        <v>78.5</v>
      </c>
      <c r="BF318" s="39">
        <v>3.56</v>
      </c>
      <c r="BG318" s="43">
        <v>52.1</v>
      </c>
      <c r="BH318" s="39">
        <v>1.96</v>
      </c>
      <c r="BI318" s="43">
        <v>10.85</v>
      </c>
      <c r="BJ318" s="39">
        <v>33.950000000000003</v>
      </c>
      <c r="BK318" s="29"/>
    </row>
    <row r="319" spans="1:63" x14ac:dyDescent="0.35">
      <c r="A319">
        <v>11</v>
      </c>
      <c r="B319" t="s">
        <v>665</v>
      </c>
      <c r="C319" t="s">
        <v>666</v>
      </c>
      <c r="D319" s="21">
        <v>0.15526100000000001</v>
      </c>
      <c r="E319" s="22">
        <v>4.38</v>
      </c>
      <c r="F319" s="21">
        <v>0.37020900000000001</v>
      </c>
      <c r="G319" s="22">
        <v>1.39</v>
      </c>
      <c r="H319" s="21">
        <v>0.27956500000000001</v>
      </c>
      <c r="I319" s="22">
        <v>2.15</v>
      </c>
      <c r="J319" s="23">
        <v>0.64977400000000007</v>
      </c>
      <c r="K319" s="22">
        <v>1.71</v>
      </c>
      <c r="L319" s="23">
        <v>434.44</v>
      </c>
      <c r="M319" s="29"/>
      <c r="N319" s="38">
        <v>253.83</v>
      </c>
      <c r="O319" s="39">
        <v>4.59</v>
      </c>
      <c r="P319" s="38">
        <v>401.1</v>
      </c>
      <c r="Q319" s="39">
        <v>4.59</v>
      </c>
      <c r="R319" s="29"/>
      <c r="S319" s="23">
        <v>205.54</v>
      </c>
      <c r="T319" s="22">
        <v>5.0199999999999996</v>
      </c>
      <c r="U319" s="23">
        <v>205.54</v>
      </c>
      <c r="V319" s="22">
        <v>5.0199999999999996</v>
      </c>
      <c r="W319" s="23">
        <v>205.54000000000002</v>
      </c>
      <c r="X319" s="22">
        <v>5.0199999999999996</v>
      </c>
      <c r="Y319" s="23">
        <v>205.54000000000002</v>
      </c>
      <c r="Z319" s="22">
        <v>5.0199999999999996</v>
      </c>
      <c r="AA319" s="23">
        <v>299.02</v>
      </c>
      <c r="AB319" s="22">
        <v>5.0199999999999996</v>
      </c>
      <c r="AC319" s="23">
        <v>299.02</v>
      </c>
      <c r="AD319" s="22">
        <v>5.0199999999999996</v>
      </c>
      <c r="AE319" s="23">
        <v>451.96000000000004</v>
      </c>
      <c r="AF319" s="22">
        <v>5.0199999999999996</v>
      </c>
      <c r="AG319" s="23">
        <v>1007.0699999999999</v>
      </c>
      <c r="AH319" s="22">
        <v>5.0199999999999996</v>
      </c>
      <c r="AI319" s="23">
        <v>1007.0699999999999</v>
      </c>
      <c r="AJ319" s="22">
        <v>5.0199999999999996</v>
      </c>
      <c r="AK319" s="23">
        <v>1417.3799999999999</v>
      </c>
      <c r="AL319" s="22">
        <v>5.0199999999999996</v>
      </c>
      <c r="AM319" s="23">
        <v>2326.17</v>
      </c>
      <c r="AN319" s="22">
        <v>5.0199999999999996</v>
      </c>
      <c r="AO319" s="29"/>
      <c r="AP319" s="40">
        <v>0</v>
      </c>
      <c r="AQ319" s="41">
        <v>0</v>
      </c>
      <c r="AR319" s="40">
        <v>893.81</v>
      </c>
      <c r="AS319" s="41">
        <v>4.59</v>
      </c>
      <c r="AT319" s="40">
        <v>1041.08</v>
      </c>
      <c r="AU319" s="41">
        <v>4.59</v>
      </c>
      <c r="AV319" s="29"/>
      <c r="AW319" s="42">
        <v>2</v>
      </c>
      <c r="AX319" s="42">
        <v>2</v>
      </c>
      <c r="AY319" s="22">
        <v>0</v>
      </c>
      <c r="AZ319" s="42">
        <v>70.92</v>
      </c>
      <c r="BA319" s="22">
        <v>0</v>
      </c>
      <c r="BB319" s="29"/>
      <c r="BC319" s="43">
        <v>86.85</v>
      </c>
      <c r="BD319" s="39">
        <v>3.58</v>
      </c>
      <c r="BE319" s="43">
        <v>78.5</v>
      </c>
      <c r="BF319" s="39">
        <v>3.56</v>
      </c>
      <c r="BG319" s="43">
        <v>52.1</v>
      </c>
      <c r="BH319" s="39">
        <v>1.96</v>
      </c>
      <c r="BI319" s="43">
        <v>20.149999999999999</v>
      </c>
      <c r="BJ319" s="39">
        <v>2.81</v>
      </c>
      <c r="BK319" s="29"/>
    </row>
    <row r="320" spans="1:63" x14ac:dyDescent="0.35">
      <c r="A320">
        <v>11</v>
      </c>
      <c r="B320" t="s">
        <v>667</v>
      </c>
      <c r="C320" t="s">
        <v>668</v>
      </c>
      <c r="D320" s="21">
        <v>0.1234</v>
      </c>
      <c r="E320" s="22">
        <v>4.75</v>
      </c>
      <c r="F320" s="21">
        <v>0.31209999999999999</v>
      </c>
      <c r="G320" s="22">
        <v>9.1</v>
      </c>
      <c r="H320" s="21">
        <v>0.24940000000000001</v>
      </c>
      <c r="I320" s="22">
        <v>9.07</v>
      </c>
      <c r="J320" s="23">
        <v>0.5615</v>
      </c>
      <c r="K320" s="22">
        <v>9.09</v>
      </c>
      <c r="L320" s="23">
        <v>506.71</v>
      </c>
      <c r="M320" s="29"/>
      <c r="N320" s="38">
        <v>193.89</v>
      </c>
      <c r="O320" s="39">
        <v>3</v>
      </c>
      <c r="P320" s="38">
        <v>267.3</v>
      </c>
      <c r="Q320" s="39">
        <v>2.91</v>
      </c>
      <c r="R320" s="29"/>
      <c r="S320" s="23">
        <v>280</v>
      </c>
      <c r="T320" s="22">
        <v>0</v>
      </c>
      <c r="U320" s="23">
        <v>280</v>
      </c>
      <c r="V320" s="22">
        <v>0</v>
      </c>
      <c r="W320" s="23">
        <v>280</v>
      </c>
      <c r="X320" s="22">
        <v>0</v>
      </c>
      <c r="Y320" s="23">
        <v>280</v>
      </c>
      <c r="Z320" s="22">
        <v>0</v>
      </c>
      <c r="AA320" s="23">
        <v>280</v>
      </c>
      <c r="AB320" s="22">
        <v>0</v>
      </c>
      <c r="AC320" s="23">
        <v>280</v>
      </c>
      <c r="AD320" s="22">
        <v>0</v>
      </c>
      <c r="AE320" s="23">
        <v>560</v>
      </c>
      <c r="AF320" s="22">
        <v>0</v>
      </c>
      <c r="AG320" s="23">
        <v>1120</v>
      </c>
      <c r="AH320" s="22">
        <v>0</v>
      </c>
      <c r="AI320" s="23">
        <v>1120</v>
      </c>
      <c r="AJ320" s="22">
        <v>0</v>
      </c>
      <c r="AK320" s="23">
        <v>3080</v>
      </c>
      <c r="AL320" s="22">
        <v>0</v>
      </c>
      <c r="AM320" s="23">
        <v>8680</v>
      </c>
      <c r="AN320" s="22">
        <v>0</v>
      </c>
      <c r="AO320" s="29"/>
      <c r="AP320" s="40">
        <v>0</v>
      </c>
      <c r="AQ320" s="41">
        <v>0</v>
      </c>
      <c r="AR320" s="40">
        <v>980.59999999999991</v>
      </c>
      <c r="AS320" s="41">
        <v>3</v>
      </c>
      <c r="AT320" s="40">
        <v>1054.01</v>
      </c>
      <c r="AU320" s="41">
        <v>2.98</v>
      </c>
      <c r="AV320" s="29"/>
      <c r="AW320" s="42">
        <v>1.65</v>
      </c>
      <c r="AX320" s="42">
        <v>1.65</v>
      </c>
      <c r="AY320" s="22">
        <v>3.12</v>
      </c>
      <c r="AZ320" s="42">
        <v>0</v>
      </c>
      <c r="BA320" s="22">
        <v>0</v>
      </c>
      <c r="BB320" s="29"/>
      <c r="BC320" s="43">
        <v>86.85</v>
      </c>
      <c r="BD320" s="39">
        <v>3.58</v>
      </c>
      <c r="BE320" s="43">
        <v>78.5</v>
      </c>
      <c r="BF320" s="39">
        <v>3.56</v>
      </c>
      <c r="BG320" s="43">
        <v>52.1</v>
      </c>
      <c r="BH320" s="39">
        <v>1.96</v>
      </c>
      <c r="BI320" s="43">
        <v>12.6</v>
      </c>
      <c r="BJ320" s="39">
        <v>2.02</v>
      </c>
      <c r="BK320" s="29"/>
    </row>
    <row r="321" spans="1:63" x14ac:dyDescent="0.35">
      <c r="A321">
        <v>11</v>
      </c>
      <c r="B321" t="s">
        <v>669</v>
      </c>
      <c r="C321" t="s">
        <v>670</v>
      </c>
      <c r="D321" s="21">
        <v>0.1741</v>
      </c>
      <c r="E321" s="22">
        <v>8.2799999999999994</v>
      </c>
      <c r="F321" s="21">
        <v>0.51039999999999996</v>
      </c>
      <c r="G321" s="22">
        <v>8.73</v>
      </c>
      <c r="H321" s="21">
        <v>0.38030000000000003</v>
      </c>
      <c r="I321" s="22">
        <v>7.27</v>
      </c>
      <c r="J321" s="23">
        <v>0.89070000000000005</v>
      </c>
      <c r="K321" s="22">
        <v>8.1</v>
      </c>
      <c r="L321" s="23">
        <v>461.33</v>
      </c>
      <c r="M321" s="29"/>
      <c r="N321" s="38">
        <v>283.33</v>
      </c>
      <c r="O321" s="39">
        <v>4.42</v>
      </c>
      <c r="P321" s="38">
        <v>342.66</v>
      </c>
      <c r="Q321" s="39">
        <v>3.63</v>
      </c>
      <c r="R321" s="29"/>
      <c r="S321" s="23">
        <v>224</v>
      </c>
      <c r="T321" s="22">
        <v>2.2799999999999998</v>
      </c>
      <c r="U321" s="23">
        <v>240</v>
      </c>
      <c r="V321" s="22">
        <v>2.13</v>
      </c>
      <c r="W321" s="23">
        <v>240</v>
      </c>
      <c r="X321" s="22">
        <v>2.13</v>
      </c>
      <c r="Y321" s="23">
        <v>240</v>
      </c>
      <c r="Z321" s="22">
        <v>2.13</v>
      </c>
      <c r="AA321" s="23">
        <v>240</v>
      </c>
      <c r="AB321" s="22">
        <v>2.13</v>
      </c>
      <c r="AC321" s="23">
        <v>240</v>
      </c>
      <c r="AD321" s="22">
        <v>2.13</v>
      </c>
      <c r="AE321" s="23">
        <v>375</v>
      </c>
      <c r="AF321" s="22">
        <v>2.46</v>
      </c>
      <c r="AG321" s="23">
        <v>865</v>
      </c>
      <c r="AH321" s="22">
        <v>2.37</v>
      </c>
      <c r="AI321" s="23">
        <v>865</v>
      </c>
      <c r="AJ321" s="22">
        <v>2.37</v>
      </c>
      <c r="AK321" s="23">
        <v>1435</v>
      </c>
      <c r="AL321" s="22">
        <v>2.14</v>
      </c>
      <c r="AM321" s="23">
        <v>2880</v>
      </c>
      <c r="AN321" s="22">
        <v>2.09</v>
      </c>
      <c r="AO321" s="29"/>
      <c r="AP321" s="40">
        <v>0</v>
      </c>
      <c r="AQ321" s="41">
        <v>0</v>
      </c>
      <c r="AR321" s="40">
        <v>968.66</v>
      </c>
      <c r="AS321" s="41">
        <v>5.7</v>
      </c>
      <c r="AT321" s="40">
        <v>1043.99</v>
      </c>
      <c r="AU321" s="41">
        <v>5.27</v>
      </c>
      <c r="AV321" s="29"/>
      <c r="AW321" s="42" t="s">
        <v>776</v>
      </c>
      <c r="AX321" s="42">
        <v>1.98</v>
      </c>
      <c r="AY321" s="22">
        <v>1.54</v>
      </c>
      <c r="AZ321" s="42">
        <v>0</v>
      </c>
      <c r="BA321" s="22">
        <v>0</v>
      </c>
      <c r="BB321" s="29"/>
      <c r="BC321" s="43">
        <v>86.85</v>
      </c>
      <c r="BD321" s="39">
        <v>3.55</v>
      </c>
      <c r="BE321" s="43">
        <v>78.55</v>
      </c>
      <c r="BF321" s="39">
        <v>3.63</v>
      </c>
      <c r="BG321" s="43">
        <v>52.1</v>
      </c>
      <c r="BH321" s="39">
        <v>1.94</v>
      </c>
      <c r="BI321" s="43">
        <v>12.5</v>
      </c>
      <c r="BJ321" s="39">
        <v>4.17</v>
      </c>
      <c r="BK321" s="29"/>
    </row>
    <row r="322" spans="1:63" x14ac:dyDescent="0.35">
      <c r="A322">
        <v>11</v>
      </c>
      <c r="B322" t="s">
        <v>671</v>
      </c>
      <c r="C322" t="s">
        <v>672</v>
      </c>
      <c r="D322" s="21">
        <v>0.13291</v>
      </c>
      <c r="E322" s="22">
        <v>2.61</v>
      </c>
      <c r="F322" s="21">
        <v>0.330233</v>
      </c>
      <c r="G322" s="22">
        <v>1.94</v>
      </c>
      <c r="H322" s="21">
        <v>0.274256</v>
      </c>
      <c r="I322" s="22">
        <v>1.92</v>
      </c>
      <c r="J322" s="23">
        <v>0.60448900000000005</v>
      </c>
      <c r="K322" s="22">
        <v>1.93</v>
      </c>
      <c r="L322" s="23">
        <v>412.3</v>
      </c>
      <c r="M322" s="29"/>
      <c r="N322" s="38">
        <v>278.07</v>
      </c>
      <c r="O322" s="39">
        <v>2.85</v>
      </c>
      <c r="P322" s="38">
        <v>350.05</v>
      </c>
      <c r="Q322" s="39">
        <v>2.5499999999999998</v>
      </c>
      <c r="R322" s="29"/>
      <c r="S322" s="23">
        <v>266</v>
      </c>
      <c r="T322" s="22">
        <v>-0.45</v>
      </c>
      <c r="U322" s="23">
        <v>266</v>
      </c>
      <c r="V322" s="22">
        <v>-0.45</v>
      </c>
      <c r="W322" s="23">
        <v>376.9</v>
      </c>
      <c r="X322" s="22">
        <v>41.06</v>
      </c>
      <c r="Y322" s="23">
        <v>376.9</v>
      </c>
      <c r="Z322" s="22">
        <v>41.06</v>
      </c>
      <c r="AA322" s="23">
        <v>443.2</v>
      </c>
      <c r="AB322" s="22">
        <v>32.89</v>
      </c>
      <c r="AC322" s="23">
        <v>443.2</v>
      </c>
      <c r="AD322" s="22">
        <v>32.89</v>
      </c>
      <c r="AE322" s="23">
        <v>740.40000000000009</v>
      </c>
      <c r="AF322" s="22">
        <v>17.39</v>
      </c>
      <c r="AG322" s="23">
        <v>2323.7999999999997</v>
      </c>
      <c r="AH322" s="22">
        <v>9.42</v>
      </c>
      <c r="AI322" s="23">
        <v>2323.7999999999997</v>
      </c>
      <c r="AJ322" s="22">
        <v>9.42</v>
      </c>
      <c r="AK322" s="23">
        <v>4208.8</v>
      </c>
      <c r="AL322" s="22">
        <v>2.68</v>
      </c>
      <c r="AM322" s="23">
        <v>11748.800000000001</v>
      </c>
      <c r="AN322" s="22">
        <v>0.94</v>
      </c>
      <c r="AO322" s="29"/>
      <c r="AP322" s="40">
        <v>0</v>
      </c>
      <c r="AQ322" s="41">
        <v>0</v>
      </c>
      <c r="AR322" s="40">
        <v>956.37</v>
      </c>
      <c r="AS322" s="41">
        <v>1.81</v>
      </c>
      <c r="AT322" s="40">
        <v>1028.3499999999999</v>
      </c>
      <c r="AU322" s="41">
        <v>1.78</v>
      </c>
      <c r="AV322" s="29"/>
      <c r="AW322" s="42">
        <v>1.5</v>
      </c>
      <c r="AX322" s="42">
        <v>1.5</v>
      </c>
      <c r="AY322" s="22">
        <v>0</v>
      </c>
      <c r="AZ322" s="42">
        <v>84.5</v>
      </c>
      <c r="BA322" s="22">
        <v>3.43</v>
      </c>
      <c r="BB322" s="29"/>
      <c r="BC322" s="43">
        <v>86.85</v>
      </c>
      <c r="BD322" s="39">
        <v>3.58</v>
      </c>
      <c r="BE322" s="43">
        <v>78.5</v>
      </c>
      <c r="BF322" s="39">
        <v>3.56</v>
      </c>
      <c r="BG322" s="43">
        <v>49.25</v>
      </c>
      <c r="BH322" s="39">
        <v>2.2799999999999998</v>
      </c>
      <c r="BI322" s="43">
        <v>16.100000000000001</v>
      </c>
      <c r="BJ322" s="39">
        <v>2.2200000000000002</v>
      </c>
      <c r="BK322" s="29"/>
    </row>
    <row r="323" spans="1:63" x14ac:dyDescent="0.35">
      <c r="A323">
        <v>11</v>
      </c>
      <c r="B323" t="s">
        <v>673</v>
      </c>
      <c r="C323" t="s">
        <v>674</v>
      </c>
      <c r="D323" s="21">
        <v>9.01E-2</v>
      </c>
      <c r="E323" s="22">
        <v>6.39</v>
      </c>
      <c r="F323" s="21">
        <v>0.1731</v>
      </c>
      <c r="G323" s="22">
        <v>17.59</v>
      </c>
      <c r="H323" s="21">
        <v>0.1623</v>
      </c>
      <c r="I323" s="22">
        <v>10.26</v>
      </c>
      <c r="J323" s="23">
        <v>0.33540000000000003</v>
      </c>
      <c r="K323" s="22">
        <v>13.92</v>
      </c>
      <c r="L323" s="23">
        <v>362.14</v>
      </c>
      <c r="M323" s="29"/>
      <c r="N323" s="38">
        <v>162.15</v>
      </c>
      <c r="O323" s="39">
        <v>7.7</v>
      </c>
      <c r="P323" s="38">
        <v>247.21</v>
      </c>
      <c r="Q323" s="39">
        <v>4.92</v>
      </c>
      <c r="R323" s="29"/>
      <c r="S323" s="23">
        <v>282.51</v>
      </c>
      <c r="T323" s="22">
        <v>0</v>
      </c>
      <c r="U323" s="23">
        <v>282.51</v>
      </c>
      <c r="V323" s="22">
        <v>0</v>
      </c>
      <c r="W323" s="23">
        <v>282.51</v>
      </c>
      <c r="X323" s="22">
        <v>0</v>
      </c>
      <c r="Y323" s="23">
        <v>282.51</v>
      </c>
      <c r="Z323" s="22">
        <v>0</v>
      </c>
      <c r="AA323" s="23">
        <v>282.51</v>
      </c>
      <c r="AB323" s="22">
        <v>0</v>
      </c>
      <c r="AC323" s="23">
        <v>282.51</v>
      </c>
      <c r="AD323" s="22">
        <v>0</v>
      </c>
      <c r="AE323" s="23">
        <v>282.51</v>
      </c>
      <c r="AF323" s="22">
        <v>0</v>
      </c>
      <c r="AG323" s="23">
        <v>282.51</v>
      </c>
      <c r="AH323" s="22">
        <v>0</v>
      </c>
      <c r="AI323" s="23">
        <v>282.51</v>
      </c>
      <c r="AJ323" s="22">
        <v>0</v>
      </c>
      <c r="AK323" s="23">
        <v>282.51</v>
      </c>
      <c r="AL323" s="22">
        <v>0</v>
      </c>
      <c r="AM323" s="23">
        <v>282.51</v>
      </c>
      <c r="AN323" s="22">
        <v>0</v>
      </c>
      <c r="AO323" s="29"/>
      <c r="AP323" s="40">
        <v>0</v>
      </c>
      <c r="AQ323" s="41">
        <v>0</v>
      </c>
      <c r="AR323" s="40">
        <v>806.8</v>
      </c>
      <c r="AS323" s="41">
        <v>4.3099999999999996</v>
      </c>
      <c r="AT323" s="40">
        <v>891.86</v>
      </c>
      <c r="AU323" s="41">
        <v>3.88</v>
      </c>
      <c r="AV323" s="29"/>
      <c r="AW323" s="42">
        <v>1.3</v>
      </c>
      <c r="AX323" s="42">
        <v>1.3</v>
      </c>
      <c r="AY323" s="22">
        <v>0</v>
      </c>
      <c r="AZ323" s="42">
        <v>0</v>
      </c>
      <c r="BA323" s="22">
        <v>0</v>
      </c>
      <c r="BB323" s="29"/>
      <c r="BC323" s="43">
        <v>86.85</v>
      </c>
      <c r="BD323" s="39">
        <v>3.58</v>
      </c>
      <c r="BE323" s="43">
        <v>78.5</v>
      </c>
      <c r="BF323" s="39">
        <v>3.56</v>
      </c>
      <c r="BG323" s="43">
        <v>51.1</v>
      </c>
      <c r="BH323" s="39">
        <v>0</v>
      </c>
      <c r="BI323" s="43">
        <v>9.5</v>
      </c>
      <c r="BJ323" s="39">
        <v>2.15</v>
      </c>
      <c r="BK323" s="29"/>
    </row>
    <row r="324" spans="1:63" x14ac:dyDescent="0.35">
      <c r="A324">
        <v>11</v>
      </c>
      <c r="B324" t="s">
        <v>675</v>
      </c>
      <c r="C324" t="s">
        <v>676</v>
      </c>
      <c r="D324" s="21">
        <v>8.2500000000000004E-2</v>
      </c>
      <c r="E324" s="22">
        <v>3.42</v>
      </c>
      <c r="F324" s="21">
        <v>0.21679999999999999</v>
      </c>
      <c r="G324" s="22">
        <v>17.559999999999999</v>
      </c>
      <c r="H324" s="21">
        <v>0.18010000000000001</v>
      </c>
      <c r="I324" s="22">
        <v>13.52</v>
      </c>
      <c r="J324" s="23">
        <v>0.39690000000000003</v>
      </c>
      <c r="K324" s="22">
        <v>15.7</v>
      </c>
      <c r="L324" s="23">
        <v>315.45999999999998</v>
      </c>
      <c r="M324" s="29"/>
      <c r="N324" s="38">
        <v>282.18</v>
      </c>
      <c r="O324" s="39">
        <v>6.21</v>
      </c>
      <c r="P324" s="38">
        <v>374.36</v>
      </c>
      <c r="Q324" s="39">
        <v>4.6100000000000003</v>
      </c>
      <c r="R324" s="29"/>
      <c r="S324" s="23">
        <v>295.3</v>
      </c>
      <c r="T324" s="22">
        <v>5.37</v>
      </c>
      <c r="U324" s="23">
        <v>295.3</v>
      </c>
      <c r="V324" s="22">
        <v>5.37</v>
      </c>
      <c r="W324" s="23">
        <v>295.29999999999995</v>
      </c>
      <c r="X324" s="22">
        <v>5.37</v>
      </c>
      <c r="Y324" s="23">
        <v>295.29999999999995</v>
      </c>
      <c r="Z324" s="22">
        <v>5.37</v>
      </c>
      <c r="AA324" s="23">
        <v>295.29999999999995</v>
      </c>
      <c r="AB324" s="22">
        <v>5.37</v>
      </c>
      <c r="AC324" s="23">
        <v>295.29999999999995</v>
      </c>
      <c r="AD324" s="22">
        <v>5.37</v>
      </c>
      <c r="AE324" s="23">
        <v>531.54</v>
      </c>
      <c r="AF324" s="22">
        <v>5.37</v>
      </c>
      <c r="AG324" s="23">
        <v>1476.5</v>
      </c>
      <c r="AH324" s="22">
        <v>5.37</v>
      </c>
      <c r="AI324" s="23">
        <v>1712.7399999999998</v>
      </c>
      <c r="AJ324" s="22">
        <v>5.37</v>
      </c>
      <c r="AK324" s="23">
        <v>3512.99</v>
      </c>
      <c r="AL324" s="22">
        <v>5.37</v>
      </c>
      <c r="AM324" s="23">
        <v>13702.49</v>
      </c>
      <c r="AN324" s="22">
        <v>5.37</v>
      </c>
      <c r="AO324" s="29"/>
      <c r="AP324" s="40">
        <v>0</v>
      </c>
      <c r="AQ324" s="41">
        <v>0</v>
      </c>
      <c r="AR324" s="40">
        <v>892.94</v>
      </c>
      <c r="AS324" s="41">
        <v>4.93</v>
      </c>
      <c r="AT324" s="40">
        <v>985.11999999999989</v>
      </c>
      <c r="AU324" s="41">
        <v>4.45</v>
      </c>
      <c r="AV324" s="29"/>
      <c r="AW324" s="42">
        <v>2.25</v>
      </c>
      <c r="AX324" s="42">
        <v>2.25</v>
      </c>
      <c r="AY324" s="22">
        <v>12.5</v>
      </c>
      <c r="AZ324" s="42">
        <v>53</v>
      </c>
      <c r="BA324" s="22">
        <v>1.92</v>
      </c>
      <c r="BB324" s="29"/>
      <c r="BC324" s="43">
        <v>86</v>
      </c>
      <c r="BD324" s="39">
        <v>3.61</v>
      </c>
      <c r="BE324" s="43">
        <v>78</v>
      </c>
      <c r="BF324" s="39">
        <v>4</v>
      </c>
      <c r="BG324" s="43">
        <v>52</v>
      </c>
      <c r="BH324" s="39">
        <v>1.96</v>
      </c>
      <c r="BI324" s="43">
        <v>7.5</v>
      </c>
      <c r="BJ324" s="39">
        <v>4.9000000000000004</v>
      </c>
      <c r="BK324" s="29"/>
    </row>
    <row r="325" spans="1:63" x14ac:dyDescent="0.35">
      <c r="A325">
        <v>11</v>
      </c>
      <c r="B325" t="s">
        <v>677</v>
      </c>
      <c r="C325" t="s">
        <v>678</v>
      </c>
      <c r="D325" s="21">
        <v>0.10100000000000001</v>
      </c>
      <c r="E325" s="22">
        <v>2.76</v>
      </c>
      <c r="F325" s="21">
        <v>0.38600000000000001</v>
      </c>
      <c r="G325" s="22">
        <v>5.51</v>
      </c>
      <c r="H325" s="21">
        <v>0.34</v>
      </c>
      <c r="I325" s="22">
        <v>5.31</v>
      </c>
      <c r="J325" s="23">
        <v>0.72599999999999998</v>
      </c>
      <c r="K325" s="22">
        <v>5.42</v>
      </c>
      <c r="L325" s="23">
        <v>443.46</v>
      </c>
      <c r="M325" s="29"/>
      <c r="N325" s="38">
        <v>368.85</v>
      </c>
      <c r="O325" s="39">
        <v>6.32</v>
      </c>
      <c r="P325" s="38">
        <v>387.9</v>
      </c>
      <c r="Q325" s="39">
        <v>6.2</v>
      </c>
      <c r="R325" s="29"/>
      <c r="S325" s="23">
        <v>228.12</v>
      </c>
      <c r="T325" s="22">
        <v>3.32</v>
      </c>
      <c r="U325" s="23">
        <v>228.12</v>
      </c>
      <c r="V325" s="22">
        <v>3.32</v>
      </c>
      <c r="W325" s="23">
        <v>228.12</v>
      </c>
      <c r="X325" s="22">
        <v>3.32</v>
      </c>
      <c r="Y325" s="23">
        <v>228.12</v>
      </c>
      <c r="Z325" s="22">
        <v>3.32</v>
      </c>
      <c r="AA325" s="23">
        <v>228.12</v>
      </c>
      <c r="AB325" s="22">
        <v>3.32</v>
      </c>
      <c r="AC325" s="23">
        <v>228.12</v>
      </c>
      <c r="AD325" s="22">
        <v>3.32</v>
      </c>
      <c r="AE325" s="23">
        <v>695.16000000000008</v>
      </c>
      <c r="AF325" s="22">
        <v>3.3</v>
      </c>
      <c r="AG325" s="23">
        <v>3497.3999999999996</v>
      </c>
      <c r="AH325" s="22">
        <v>3.29</v>
      </c>
      <c r="AI325" s="23">
        <v>4431.4799999999996</v>
      </c>
      <c r="AJ325" s="22">
        <v>3.29</v>
      </c>
      <c r="AK325" s="23">
        <v>10970.04</v>
      </c>
      <c r="AL325" s="22">
        <v>3.29</v>
      </c>
      <c r="AM325" s="23">
        <v>55805.88</v>
      </c>
      <c r="AN325" s="22">
        <v>3.29</v>
      </c>
      <c r="AO325" s="29"/>
      <c r="AP325" s="40">
        <v>0</v>
      </c>
      <c r="AQ325" s="41">
        <v>0</v>
      </c>
      <c r="AR325" s="40">
        <v>1040.4299999999998</v>
      </c>
      <c r="AS325" s="41">
        <v>4.12</v>
      </c>
      <c r="AT325" s="40">
        <v>1059.48</v>
      </c>
      <c r="AU325" s="41">
        <v>4.1100000000000003</v>
      </c>
      <c r="AV325" s="29"/>
      <c r="AW325" s="42">
        <v>1.84</v>
      </c>
      <c r="AX325" s="42">
        <v>5.56</v>
      </c>
      <c r="AY325" s="22">
        <v>16.559999999999999</v>
      </c>
      <c r="AZ325" s="42">
        <v>75.959999999999994</v>
      </c>
      <c r="BA325" s="22">
        <v>3.26</v>
      </c>
      <c r="BB325" s="29"/>
      <c r="BC325" s="43">
        <v>86.85</v>
      </c>
      <c r="BD325" s="39">
        <v>3.58</v>
      </c>
      <c r="BE325" s="43">
        <v>78.5</v>
      </c>
      <c r="BF325" s="39">
        <v>3.56</v>
      </c>
      <c r="BG325" s="43">
        <v>52.1</v>
      </c>
      <c r="BH325" s="39">
        <v>1.96</v>
      </c>
      <c r="BI325" s="43">
        <v>17.100000000000001</v>
      </c>
      <c r="BJ325" s="39">
        <v>3.01</v>
      </c>
      <c r="BK325" s="29"/>
    </row>
    <row r="326" spans="1:63" x14ac:dyDescent="0.35">
      <c r="A326">
        <v>11</v>
      </c>
      <c r="B326" t="s">
        <v>679</v>
      </c>
      <c r="C326" t="s">
        <v>680</v>
      </c>
      <c r="D326" s="21">
        <v>0.1522</v>
      </c>
      <c r="E326" s="22">
        <v>3.77</v>
      </c>
      <c r="F326" s="21">
        <v>0.35959999999999998</v>
      </c>
      <c r="G326" s="22">
        <v>8.69</v>
      </c>
      <c r="H326" s="21">
        <v>0.28510000000000002</v>
      </c>
      <c r="I326" s="22">
        <v>8.7100000000000009</v>
      </c>
      <c r="J326" s="23">
        <v>0.64470000000000005</v>
      </c>
      <c r="K326" s="22">
        <v>8.6999999999999993</v>
      </c>
      <c r="L326" s="23">
        <v>630.09</v>
      </c>
      <c r="M326" s="29"/>
      <c r="N326" s="38">
        <v>333.49</v>
      </c>
      <c r="O326" s="39">
        <v>14.02</v>
      </c>
      <c r="P326" s="38">
        <v>377.68</v>
      </c>
      <c r="Q326" s="39">
        <v>13.32</v>
      </c>
      <c r="R326" s="29"/>
      <c r="S326" s="23">
        <v>336.12</v>
      </c>
      <c r="T326" s="22">
        <v>4.33</v>
      </c>
      <c r="U326" s="23">
        <v>400.73</v>
      </c>
      <c r="V326" s="22">
        <v>4.34</v>
      </c>
      <c r="W326" s="23">
        <v>374.01</v>
      </c>
      <c r="X326" s="22">
        <v>4.34</v>
      </c>
      <c r="Y326" s="23">
        <v>492.01</v>
      </c>
      <c r="Z326" s="22">
        <v>4.3600000000000003</v>
      </c>
      <c r="AA326" s="23">
        <v>610.01</v>
      </c>
      <c r="AB326" s="22">
        <v>4.37</v>
      </c>
      <c r="AC326" s="23">
        <v>728.01</v>
      </c>
      <c r="AD326" s="22">
        <v>4.38</v>
      </c>
      <c r="AE326" s="23">
        <v>846.01</v>
      </c>
      <c r="AF326" s="22">
        <v>4.3899999999999997</v>
      </c>
      <c r="AG326" s="23">
        <v>2734.0099999999998</v>
      </c>
      <c r="AH326" s="22">
        <v>4.41</v>
      </c>
      <c r="AI326" s="23">
        <v>3206.0099999999998</v>
      </c>
      <c r="AJ326" s="22">
        <v>4.41</v>
      </c>
      <c r="AK326" s="23">
        <v>7336.01</v>
      </c>
      <c r="AL326" s="22">
        <v>4.42</v>
      </c>
      <c r="AM326" s="23">
        <v>35656.01</v>
      </c>
      <c r="AN326" s="22">
        <v>4.42</v>
      </c>
      <c r="AO326" s="29"/>
      <c r="AP326" s="40">
        <v>0</v>
      </c>
      <c r="AQ326" s="41">
        <v>0</v>
      </c>
      <c r="AR326" s="40">
        <v>1299.7</v>
      </c>
      <c r="AS326" s="41">
        <v>6.37</v>
      </c>
      <c r="AT326" s="40">
        <v>1408.5</v>
      </c>
      <c r="AU326" s="41">
        <v>6.34</v>
      </c>
      <c r="AV326" s="29"/>
      <c r="AW326" s="42">
        <v>1.9</v>
      </c>
      <c r="AX326" s="42">
        <v>1.9</v>
      </c>
      <c r="AY326" s="22">
        <v>0</v>
      </c>
      <c r="AZ326" s="42">
        <v>60</v>
      </c>
      <c r="BA326" s="22">
        <v>0</v>
      </c>
      <c r="BB326" s="29"/>
      <c r="BC326" s="43">
        <v>86.85</v>
      </c>
      <c r="BD326" s="39">
        <v>3.58</v>
      </c>
      <c r="BE326" s="43">
        <v>78.5</v>
      </c>
      <c r="BF326" s="39">
        <v>3.56</v>
      </c>
      <c r="BG326" s="43">
        <v>52.1</v>
      </c>
      <c r="BH326" s="39">
        <v>1.96</v>
      </c>
      <c r="BI326" s="43">
        <v>9.8000000000000007</v>
      </c>
      <c r="BJ326" s="39">
        <v>2.08</v>
      </c>
      <c r="BK326" s="29"/>
    </row>
    <row r="327" spans="1:63" x14ac:dyDescent="0.35">
      <c r="A327">
        <v>11</v>
      </c>
      <c r="B327" t="s">
        <v>681</v>
      </c>
      <c r="C327" t="s">
        <v>682</v>
      </c>
      <c r="D327" s="21">
        <v>0.1159</v>
      </c>
      <c r="E327" s="22">
        <v>4.93</v>
      </c>
      <c r="F327" s="21">
        <v>0.29110000000000003</v>
      </c>
      <c r="G327" s="22">
        <v>12.48</v>
      </c>
      <c r="H327" s="21">
        <v>0.2177</v>
      </c>
      <c r="I327" s="22">
        <v>13.96</v>
      </c>
      <c r="J327" s="23">
        <v>0.50880000000000003</v>
      </c>
      <c r="K327" s="22">
        <v>13.11</v>
      </c>
      <c r="L327" s="23">
        <v>595.32000000000005</v>
      </c>
      <c r="M327" s="29"/>
      <c r="N327" s="38">
        <v>256.41000000000003</v>
      </c>
      <c r="O327" s="39">
        <v>4.91</v>
      </c>
      <c r="P327" s="38">
        <v>290.33999999999997</v>
      </c>
      <c r="Q327" s="39">
        <v>6.57</v>
      </c>
      <c r="R327" s="29"/>
      <c r="S327" s="23">
        <v>137.52000000000001</v>
      </c>
      <c r="T327" s="22">
        <v>-3.55</v>
      </c>
      <c r="U327" s="23">
        <v>137.52000000000001</v>
      </c>
      <c r="V327" s="22">
        <v>-3.55</v>
      </c>
      <c r="W327" s="23">
        <v>137.52000000000001</v>
      </c>
      <c r="X327" s="22">
        <v>-3.55</v>
      </c>
      <c r="Y327" s="23">
        <v>137.52000000000001</v>
      </c>
      <c r="Z327" s="22">
        <v>-3.55</v>
      </c>
      <c r="AA327" s="23">
        <v>137.52000000000001</v>
      </c>
      <c r="AB327" s="22">
        <v>-3.55</v>
      </c>
      <c r="AC327" s="23">
        <v>137.52000000000001</v>
      </c>
      <c r="AD327" s="22">
        <v>-3.55</v>
      </c>
      <c r="AE327" s="23">
        <v>309.12</v>
      </c>
      <c r="AF327" s="22">
        <v>-8.65</v>
      </c>
      <c r="AG327" s="23">
        <v>995.52</v>
      </c>
      <c r="AH327" s="22">
        <v>-11.24</v>
      </c>
      <c r="AI327" s="23">
        <v>1167.1199999999999</v>
      </c>
      <c r="AJ327" s="22">
        <v>-11.41</v>
      </c>
      <c r="AK327" s="23">
        <v>2368.3200000000002</v>
      </c>
      <c r="AL327" s="22">
        <v>-17.87</v>
      </c>
      <c r="AM327" s="23">
        <v>11977.92</v>
      </c>
      <c r="AN327" s="22">
        <v>-18.14</v>
      </c>
      <c r="AO327" s="29"/>
      <c r="AP327" s="40">
        <v>0</v>
      </c>
      <c r="AQ327" s="41">
        <v>0</v>
      </c>
      <c r="AR327" s="40">
        <v>989.25</v>
      </c>
      <c r="AS327" s="41">
        <v>3.66</v>
      </c>
      <c r="AT327" s="40">
        <v>1023.1800000000001</v>
      </c>
      <c r="AU327" s="41">
        <v>4.1500000000000004</v>
      </c>
      <c r="AV327" s="29"/>
      <c r="AW327" s="42">
        <v>2</v>
      </c>
      <c r="AX327" s="42">
        <v>2</v>
      </c>
      <c r="AY327" s="22">
        <v>33.33</v>
      </c>
      <c r="AZ327" s="42">
        <v>66.48</v>
      </c>
      <c r="BA327" s="22">
        <v>2.78</v>
      </c>
      <c r="BB327" s="29"/>
      <c r="BC327" s="43">
        <v>86.85</v>
      </c>
      <c r="BD327" s="39">
        <v>3.58</v>
      </c>
      <c r="BE327" s="43">
        <v>78.5</v>
      </c>
      <c r="BF327" s="39">
        <v>3.56</v>
      </c>
      <c r="BG327" s="43">
        <v>52.1</v>
      </c>
      <c r="BH327" s="39">
        <v>1.96</v>
      </c>
      <c r="BI327" s="43">
        <v>12.25</v>
      </c>
      <c r="BJ327" s="39">
        <v>6.52</v>
      </c>
      <c r="BK327" s="29"/>
    </row>
    <row r="328" spans="1:63" x14ac:dyDescent="0.35">
      <c r="A328">
        <v>11</v>
      </c>
      <c r="B328" t="s">
        <v>683</v>
      </c>
      <c r="C328" t="s">
        <v>684</v>
      </c>
      <c r="D328" s="21">
        <v>0.1096</v>
      </c>
      <c r="E328" s="22">
        <v>4.01</v>
      </c>
      <c r="F328" s="21">
        <v>0.30590000000000001</v>
      </c>
      <c r="G328" s="22">
        <v>3.27</v>
      </c>
      <c r="H328" s="21">
        <v>0.22470000000000001</v>
      </c>
      <c r="I328" s="22">
        <v>3.5</v>
      </c>
      <c r="J328" s="23">
        <v>0.53059999999999996</v>
      </c>
      <c r="K328" s="22">
        <v>3.37</v>
      </c>
      <c r="L328" s="23">
        <v>511.19</v>
      </c>
      <c r="M328" s="29"/>
      <c r="N328" s="38">
        <v>242.13</v>
      </c>
      <c r="O328" s="39">
        <v>80.7</v>
      </c>
      <c r="P328" s="38">
        <v>282.05</v>
      </c>
      <c r="Q328" s="39">
        <v>63.58</v>
      </c>
      <c r="R328" s="29"/>
      <c r="S328" s="23">
        <v>313.02999999999997</v>
      </c>
      <c r="T328" s="22">
        <v>2.68</v>
      </c>
      <c r="U328" s="23">
        <v>313.02999999999997</v>
      </c>
      <c r="V328" s="22">
        <v>2.68</v>
      </c>
      <c r="W328" s="23">
        <v>313.02999999999997</v>
      </c>
      <c r="X328" s="22">
        <v>2.68</v>
      </c>
      <c r="Y328" s="23">
        <v>313.02999999999997</v>
      </c>
      <c r="Z328" s="22">
        <v>2.68</v>
      </c>
      <c r="AA328" s="23">
        <v>313.02999999999997</v>
      </c>
      <c r="AB328" s="22">
        <v>2.68</v>
      </c>
      <c r="AC328" s="23">
        <v>313.02999999999997</v>
      </c>
      <c r="AD328" s="22">
        <v>2.68</v>
      </c>
      <c r="AE328" s="23">
        <v>313.02999999999997</v>
      </c>
      <c r="AF328" s="22">
        <v>2.68</v>
      </c>
      <c r="AG328" s="23">
        <v>313.02999999999997</v>
      </c>
      <c r="AH328" s="22">
        <v>2.68</v>
      </c>
      <c r="AI328" s="23">
        <v>313.02999999999997</v>
      </c>
      <c r="AJ328" s="22">
        <v>2.68</v>
      </c>
      <c r="AK328" s="23">
        <v>313.02999999999997</v>
      </c>
      <c r="AL328" s="22">
        <v>2.68</v>
      </c>
      <c r="AM328" s="23">
        <v>313.02999999999997</v>
      </c>
      <c r="AN328" s="22">
        <v>2.68</v>
      </c>
      <c r="AO328" s="29"/>
      <c r="AP328" s="40">
        <v>0</v>
      </c>
      <c r="AQ328" s="41">
        <v>0</v>
      </c>
      <c r="AR328" s="40">
        <v>1066.3499999999999</v>
      </c>
      <c r="AS328" s="41">
        <v>14.62</v>
      </c>
      <c r="AT328" s="40">
        <v>1106.27</v>
      </c>
      <c r="AU328" s="41">
        <v>14.19</v>
      </c>
      <c r="AV328" s="29"/>
      <c r="AW328" s="42">
        <v>1.25</v>
      </c>
      <c r="AX328" s="42">
        <v>1.25</v>
      </c>
      <c r="AY328" s="22">
        <v>25</v>
      </c>
      <c r="AZ328" s="42">
        <v>0</v>
      </c>
      <c r="BA328" s="22">
        <v>0</v>
      </c>
      <c r="BB328" s="29"/>
      <c r="BC328" s="43">
        <v>86.85</v>
      </c>
      <c r="BD328" s="39">
        <v>3.58</v>
      </c>
      <c r="BE328" s="43">
        <v>78.5</v>
      </c>
      <c r="BF328" s="39">
        <v>3.56</v>
      </c>
      <c r="BG328" s="43">
        <v>52.1</v>
      </c>
      <c r="BH328" s="39">
        <v>1.96</v>
      </c>
      <c r="BI328" s="43">
        <v>8</v>
      </c>
      <c r="BJ328" s="39">
        <v>0</v>
      </c>
      <c r="BK328" s="29"/>
    </row>
    <row r="329" spans="1:63" x14ac:dyDescent="0.35">
      <c r="A329">
        <v>11</v>
      </c>
      <c r="B329" t="s">
        <v>685</v>
      </c>
      <c r="C329" t="s">
        <v>686</v>
      </c>
      <c r="D329" s="21">
        <v>7.4999999999999997E-2</v>
      </c>
      <c r="E329" s="22">
        <v>1.1499999999999999</v>
      </c>
      <c r="F329" s="21">
        <v>0.2069</v>
      </c>
      <c r="G329" s="22">
        <v>3.39</v>
      </c>
      <c r="H329" s="21">
        <v>0.16889999999999999</v>
      </c>
      <c r="I329" s="22">
        <v>5.3</v>
      </c>
      <c r="J329" s="23">
        <v>0.37580000000000002</v>
      </c>
      <c r="K329" s="22">
        <v>4.24</v>
      </c>
      <c r="L329" s="23">
        <v>322.05</v>
      </c>
      <c r="M329" s="29"/>
      <c r="N329" s="38">
        <v>200</v>
      </c>
      <c r="O329" s="39">
        <v>5.26</v>
      </c>
      <c r="P329" s="38">
        <v>250</v>
      </c>
      <c r="Q329" s="39">
        <v>4.17</v>
      </c>
      <c r="R329" s="29"/>
      <c r="S329" s="23">
        <v>303.60000000000002</v>
      </c>
      <c r="T329" s="22">
        <v>5.19</v>
      </c>
      <c r="U329" s="23">
        <v>303.60000000000002</v>
      </c>
      <c r="V329" s="22">
        <v>5.19</v>
      </c>
      <c r="W329" s="23">
        <v>303.60000000000002</v>
      </c>
      <c r="X329" s="22">
        <v>5.19</v>
      </c>
      <c r="Y329" s="23">
        <v>303.60000000000002</v>
      </c>
      <c r="Z329" s="22">
        <v>5.19</v>
      </c>
      <c r="AA329" s="23">
        <v>303.60000000000002</v>
      </c>
      <c r="AB329" s="22">
        <v>5.19</v>
      </c>
      <c r="AC329" s="23">
        <v>303.60000000000002</v>
      </c>
      <c r="AD329" s="22">
        <v>5.19</v>
      </c>
      <c r="AE329" s="23">
        <v>303.60000000000002</v>
      </c>
      <c r="AF329" s="22">
        <v>5.19</v>
      </c>
      <c r="AG329" s="23">
        <v>303.60000000000002</v>
      </c>
      <c r="AH329" s="22">
        <v>5.19</v>
      </c>
      <c r="AI329" s="23">
        <v>303.60000000000002</v>
      </c>
      <c r="AJ329" s="22">
        <v>5.19</v>
      </c>
      <c r="AK329" s="23">
        <v>303.60000000000002</v>
      </c>
      <c r="AL329" s="22">
        <v>5.19</v>
      </c>
      <c r="AM329" s="23">
        <v>303.60000000000002</v>
      </c>
      <c r="AN329" s="22">
        <v>5.19</v>
      </c>
      <c r="AO329" s="29"/>
      <c r="AP329" s="40">
        <v>0</v>
      </c>
      <c r="AQ329" s="41">
        <v>0</v>
      </c>
      <c r="AR329" s="40">
        <v>825.65</v>
      </c>
      <c r="AS329" s="41">
        <v>3.59</v>
      </c>
      <c r="AT329" s="40">
        <v>875.65</v>
      </c>
      <c r="AU329" s="41">
        <v>3.38</v>
      </c>
      <c r="AV329" s="29"/>
      <c r="AW329" s="42">
        <v>1.3</v>
      </c>
      <c r="AX329" s="42">
        <v>1.3</v>
      </c>
      <c r="AY329" s="22">
        <v>0</v>
      </c>
      <c r="AZ329" s="42">
        <v>0</v>
      </c>
      <c r="BA329" s="22">
        <v>0</v>
      </c>
      <c r="BB329" s="29"/>
      <c r="BC329" s="43">
        <v>82</v>
      </c>
      <c r="BD329" s="39">
        <v>2.5</v>
      </c>
      <c r="BE329" s="43">
        <v>70</v>
      </c>
      <c r="BF329" s="39">
        <v>2.94</v>
      </c>
      <c r="BG329" s="43">
        <v>48</v>
      </c>
      <c r="BH329" s="39">
        <v>2.13</v>
      </c>
      <c r="BI329" s="43">
        <v>10</v>
      </c>
      <c r="BJ329" s="39">
        <v>0</v>
      </c>
      <c r="BK329" s="29"/>
    </row>
    <row r="330" spans="1:63" x14ac:dyDescent="0.35">
      <c r="A330">
        <v>11</v>
      </c>
      <c r="B330" t="s">
        <v>687</v>
      </c>
      <c r="C330" t="s">
        <v>688</v>
      </c>
      <c r="D330" s="21">
        <v>0.11981</v>
      </c>
      <c r="E330" s="22">
        <v>22.69</v>
      </c>
      <c r="F330" s="21">
        <v>0.24431</v>
      </c>
      <c r="G330" s="22">
        <v>24.09</v>
      </c>
      <c r="H330" s="21">
        <v>0.1865</v>
      </c>
      <c r="I330" s="22">
        <v>24.09</v>
      </c>
      <c r="J330" s="23">
        <v>0.43081000000000003</v>
      </c>
      <c r="K330" s="22">
        <v>24.09</v>
      </c>
      <c r="L330" s="23">
        <v>427.22</v>
      </c>
      <c r="M330" s="29"/>
      <c r="N330" s="38">
        <v>299.77</v>
      </c>
      <c r="O330" s="39">
        <v>5.64</v>
      </c>
      <c r="P330" s="38">
        <v>367.54</v>
      </c>
      <c r="Q330" s="39">
        <v>4.55</v>
      </c>
      <c r="R330" s="29"/>
      <c r="S330" s="23">
        <v>242</v>
      </c>
      <c r="T330" s="22">
        <v>7.08</v>
      </c>
      <c r="U330" s="23">
        <v>242</v>
      </c>
      <c r="V330" s="22">
        <v>7.08</v>
      </c>
      <c r="W330" s="23">
        <v>242</v>
      </c>
      <c r="X330" s="22">
        <v>7.08</v>
      </c>
      <c r="Y330" s="23">
        <v>301.95</v>
      </c>
      <c r="Z330" s="22">
        <v>7.07</v>
      </c>
      <c r="AA330" s="23">
        <v>301.95</v>
      </c>
      <c r="AB330" s="22">
        <v>7.07</v>
      </c>
      <c r="AC330" s="23">
        <v>301.95</v>
      </c>
      <c r="AD330" s="22">
        <v>7.07</v>
      </c>
      <c r="AE330" s="23">
        <v>858.25</v>
      </c>
      <c r="AF330" s="22">
        <v>7.08</v>
      </c>
      <c r="AG330" s="23">
        <v>2629.35</v>
      </c>
      <c r="AH330" s="22">
        <v>7.08</v>
      </c>
      <c r="AI330" s="23">
        <v>2629.35</v>
      </c>
      <c r="AJ330" s="22">
        <v>7.08</v>
      </c>
      <c r="AK330" s="23">
        <v>5822.2</v>
      </c>
      <c r="AL330" s="22">
        <v>7.08</v>
      </c>
      <c r="AM330" s="23">
        <v>8080.6</v>
      </c>
      <c r="AN330" s="22">
        <v>7.09</v>
      </c>
      <c r="AO330" s="29"/>
      <c r="AP330" s="40">
        <v>0</v>
      </c>
      <c r="AQ330" s="41">
        <v>0</v>
      </c>
      <c r="AR330" s="40">
        <v>968.99</v>
      </c>
      <c r="AS330" s="41">
        <v>12.94</v>
      </c>
      <c r="AT330" s="40">
        <v>1036.76</v>
      </c>
      <c r="AU330" s="41">
        <v>11.99</v>
      </c>
      <c r="AV330" s="29"/>
      <c r="AW330" s="42">
        <v>2.2000000000000002</v>
      </c>
      <c r="AX330" s="42">
        <v>2.4500000000000002</v>
      </c>
      <c r="AY330" s="22">
        <v>25.64</v>
      </c>
      <c r="AZ330" s="42">
        <v>0</v>
      </c>
      <c r="BA330" s="22" t="s">
        <v>775</v>
      </c>
      <c r="BB330" s="29"/>
      <c r="BC330" s="43">
        <v>86.85</v>
      </c>
      <c r="BD330" s="39">
        <v>3.58</v>
      </c>
      <c r="BE330" s="43">
        <v>78.5</v>
      </c>
      <c r="BF330" s="39">
        <v>3.56</v>
      </c>
      <c r="BG330" s="43">
        <v>52.1</v>
      </c>
      <c r="BH330" s="39">
        <v>1.96</v>
      </c>
      <c r="BI330" s="43">
        <v>19</v>
      </c>
      <c r="BJ330" s="39">
        <v>4.4000000000000004</v>
      </c>
      <c r="BK330" s="29"/>
    </row>
    <row r="331" spans="1:63" x14ac:dyDescent="0.35">
      <c r="A331">
        <v>11</v>
      </c>
      <c r="B331" t="s">
        <v>689</v>
      </c>
      <c r="C331" t="s">
        <v>690</v>
      </c>
      <c r="D331" s="21">
        <v>0.122</v>
      </c>
      <c r="E331" s="22">
        <v>9.31</v>
      </c>
      <c r="F331" s="21">
        <v>0.2495</v>
      </c>
      <c r="G331" s="22">
        <v>13.29</v>
      </c>
      <c r="H331" s="21">
        <v>0.21210000000000001</v>
      </c>
      <c r="I331" s="22">
        <v>13.29</v>
      </c>
      <c r="J331" s="23">
        <v>0.46160000000000001</v>
      </c>
      <c r="K331" s="22">
        <v>13.29</v>
      </c>
      <c r="L331" s="23">
        <v>467.25</v>
      </c>
      <c r="M331" s="29"/>
      <c r="N331" s="38">
        <v>283.25</v>
      </c>
      <c r="O331" s="39">
        <v>-5.08</v>
      </c>
      <c r="P331" s="38">
        <v>347.48</v>
      </c>
      <c r="Q331" s="39">
        <v>16.45</v>
      </c>
      <c r="R331" s="29"/>
      <c r="S331" s="23">
        <v>201.94</v>
      </c>
      <c r="T331" s="22">
        <v>2.61</v>
      </c>
      <c r="U331" s="23">
        <v>201.94</v>
      </c>
      <c r="V331" s="22">
        <v>2.61</v>
      </c>
      <c r="W331" s="23">
        <v>201.94</v>
      </c>
      <c r="X331" s="22">
        <v>2.61</v>
      </c>
      <c r="Y331" s="23">
        <v>201.94</v>
      </c>
      <c r="Z331" s="22">
        <v>2.61</v>
      </c>
      <c r="AA331" s="23">
        <v>201.94</v>
      </c>
      <c r="AB331" s="22">
        <v>2.61</v>
      </c>
      <c r="AC331" s="23">
        <v>201.94</v>
      </c>
      <c r="AD331" s="22">
        <v>2.61</v>
      </c>
      <c r="AE331" s="23">
        <v>235.07999999999998</v>
      </c>
      <c r="AF331" s="22">
        <v>19.45</v>
      </c>
      <c r="AG331" s="23">
        <v>475.33</v>
      </c>
      <c r="AH331" s="22">
        <v>141.53</v>
      </c>
      <c r="AI331" s="23">
        <v>475.33</v>
      </c>
      <c r="AJ331" s="22">
        <v>141.53</v>
      </c>
      <c r="AK331" s="23">
        <v>806.71</v>
      </c>
      <c r="AL331" s="22">
        <v>309.91000000000003</v>
      </c>
      <c r="AM331" s="23">
        <v>2256.5099999999998</v>
      </c>
      <c r="AN331" s="22">
        <v>1046.5999999999999</v>
      </c>
      <c r="AO331" s="29"/>
      <c r="AP331" s="40">
        <v>0</v>
      </c>
      <c r="AQ331" s="41">
        <v>0</v>
      </c>
      <c r="AR331" s="40">
        <v>952.44</v>
      </c>
      <c r="AS331" s="41">
        <v>3.23</v>
      </c>
      <c r="AT331" s="40">
        <v>1016.6700000000001</v>
      </c>
      <c r="AU331" s="41">
        <v>10.19</v>
      </c>
      <c r="AV331" s="29"/>
      <c r="AW331" s="42">
        <v>1.75</v>
      </c>
      <c r="AX331" s="42">
        <v>3.5</v>
      </c>
      <c r="AY331" s="22">
        <v>5.42</v>
      </c>
      <c r="AZ331" s="42">
        <v>0</v>
      </c>
      <c r="BA331" s="22">
        <v>0</v>
      </c>
      <c r="BB331" s="29"/>
      <c r="BC331" s="43">
        <v>86.85</v>
      </c>
      <c r="BD331" s="39">
        <v>3.58</v>
      </c>
      <c r="BE331" s="43">
        <v>78.5</v>
      </c>
      <c r="BF331" s="39">
        <v>3.56</v>
      </c>
      <c r="BG331" s="43">
        <v>52.1</v>
      </c>
      <c r="BH331" s="39">
        <v>1.96</v>
      </c>
      <c r="BI331" s="43">
        <v>17.100000000000001</v>
      </c>
      <c r="BJ331" s="39">
        <v>3.01</v>
      </c>
      <c r="BK331" s="29"/>
    </row>
    <row r="332" spans="1:63" x14ac:dyDescent="0.35">
      <c r="A332">
        <v>11</v>
      </c>
      <c r="B332" t="s">
        <v>691</v>
      </c>
      <c r="C332" t="s">
        <v>692</v>
      </c>
      <c r="D332" s="21">
        <v>0.15720000000000001</v>
      </c>
      <c r="E332" s="22">
        <v>5.7</v>
      </c>
      <c r="F332" s="21">
        <v>0.16059999999999999</v>
      </c>
      <c r="G332" s="22">
        <v>6.49</v>
      </c>
      <c r="H332" s="21">
        <v>0.16059999999999999</v>
      </c>
      <c r="I332" s="22">
        <v>6.49</v>
      </c>
      <c r="J332" s="23">
        <v>0.32119999999999999</v>
      </c>
      <c r="K332" s="22">
        <v>6.49</v>
      </c>
      <c r="L332" s="23">
        <v>516.07000000000005</v>
      </c>
      <c r="M332" s="29"/>
      <c r="N332" s="38">
        <v>283.47000000000003</v>
      </c>
      <c r="O332" s="39">
        <v>4.47</v>
      </c>
      <c r="P332" s="38">
        <v>321.52999999999997</v>
      </c>
      <c r="Q332" s="39">
        <v>3.92</v>
      </c>
      <c r="R332" s="29"/>
      <c r="S332" s="23">
        <v>345.8</v>
      </c>
      <c r="T332" s="22">
        <v>7.13</v>
      </c>
      <c r="U332" s="23">
        <v>345.8</v>
      </c>
      <c r="V332" s="22">
        <v>7.13</v>
      </c>
      <c r="W332" s="23">
        <v>345.8</v>
      </c>
      <c r="X332" s="22">
        <v>7.13</v>
      </c>
      <c r="Y332" s="23">
        <v>345.8</v>
      </c>
      <c r="Z332" s="22">
        <v>7.13</v>
      </c>
      <c r="AA332" s="23">
        <v>345.8</v>
      </c>
      <c r="AB332" s="22">
        <v>7.13</v>
      </c>
      <c r="AC332" s="23">
        <v>345.8</v>
      </c>
      <c r="AD332" s="22">
        <v>7.13</v>
      </c>
      <c r="AE332" s="23">
        <v>345.8</v>
      </c>
      <c r="AF332" s="22">
        <v>7.13</v>
      </c>
      <c r="AG332" s="23">
        <v>345.8</v>
      </c>
      <c r="AH332" s="22">
        <v>7.13</v>
      </c>
      <c r="AI332" s="23">
        <v>345.8</v>
      </c>
      <c r="AJ332" s="22">
        <v>7.13</v>
      </c>
      <c r="AK332" s="23">
        <v>345.8</v>
      </c>
      <c r="AL332" s="22">
        <v>7.13</v>
      </c>
      <c r="AM332" s="23">
        <v>345.8</v>
      </c>
      <c r="AN332" s="22">
        <v>7.13</v>
      </c>
      <c r="AO332" s="29"/>
      <c r="AP332" s="40">
        <v>0</v>
      </c>
      <c r="AQ332" s="41">
        <v>0</v>
      </c>
      <c r="AR332" s="40">
        <v>1145.3400000000001</v>
      </c>
      <c r="AS332" s="41">
        <v>5.82</v>
      </c>
      <c r="AT332" s="40">
        <v>1183.4000000000001</v>
      </c>
      <c r="AU332" s="41">
        <v>5.62</v>
      </c>
      <c r="AV332" s="29"/>
      <c r="AW332" s="42">
        <v>2</v>
      </c>
      <c r="AX332" s="42">
        <v>2</v>
      </c>
      <c r="AY332" s="22">
        <v>29.03</v>
      </c>
      <c r="AZ332" s="42">
        <v>21.96</v>
      </c>
      <c r="BA332" s="22">
        <v>-35.340000000000003</v>
      </c>
      <c r="BB332" s="29"/>
      <c r="BC332" s="43">
        <v>86.85</v>
      </c>
      <c r="BD332" s="39">
        <v>3.58</v>
      </c>
      <c r="BE332" s="43">
        <v>78.5</v>
      </c>
      <c r="BF332" s="39">
        <v>3.56</v>
      </c>
      <c r="BG332" s="43">
        <v>52.1</v>
      </c>
      <c r="BH332" s="39">
        <v>1.96</v>
      </c>
      <c r="BI332" s="43">
        <v>9</v>
      </c>
      <c r="BJ332" s="39">
        <v>1.69</v>
      </c>
      <c r="BK332" s="29"/>
    </row>
    <row r="333" spans="1:63" x14ac:dyDescent="0.35">
      <c r="A333">
        <v>11</v>
      </c>
      <c r="B333" t="s">
        <v>693</v>
      </c>
      <c r="C333" t="s">
        <v>694</v>
      </c>
      <c r="D333" s="21">
        <v>0.16520000000000001</v>
      </c>
      <c r="E333" s="22">
        <v>2.96</v>
      </c>
      <c r="F333" s="21">
        <v>0.77590000000000003</v>
      </c>
      <c r="G333" s="22">
        <v>1.7</v>
      </c>
      <c r="H333" s="21">
        <v>0.61850000000000005</v>
      </c>
      <c r="I333" s="22">
        <v>4.8899999999999997</v>
      </c>
      <c r="J333" s="23">
        <v>1.3944000000000001</v>
      </c>
      <c r="K333" s="22">
        <v>3.09</v>
      </c>
      <c r="L333" s="23">
        <v>549.05999999999995</v>
      </c>
      <c r="M333" s="29"/>
      <c r="N333" s="38">
        <v>293.05</v>
      </c>
      <c r="O333" s="39">
        <v>3.04</v>
      </c>
      <c r="P333" s="38">
        <v>358.34</v>
      </c>
      <c r="Q333" s="39">
        <v>2.4700000000000002</v>
      </c>
      <c r="R333" s="29"/>
      <c r="S333" s="23">
        <v>242.16</v>
      </c>
      <c r="T333" s="22">
        <v>5.16</v>
      </c>
      <c r="U333" s="23">
        <v>242.16</v>
      </c>
      <c r="V333" s="22">
        <v>5.16</v>
      </c>
      <c r="W333" s="23">
        <v>242.16</v>
      </c>
      <c r="X333" s="22">
        <v>5.16</v>
      </c>
      <c r="Y333" s="23">
        <v>242.16</v>
      </c>
      <c r="Z333" s="22">
        <v>5.16</v>
      </c>
      <c r="AA333" s="23">
        <v>242.16</v>
      </c>
      <c r="AB333" s="22">
        <v>5.16</v>
      </c>
      <c r="AC333" s="23">
        <v>242.16</v>
      </c>
      <c r="AD333" s="22">
        <v>5.16</v>
      </c>
      <c r="AE333" s="23">
        <v>242.16</v>
      </c>
      <c r="AF333" s="22">
        <v>5.16</v>
      </c>
      <c r="AG333" s="23">
        <v>242.16</v>
      </c>
      <c r="AH333" s="22">
        <v>5.16</v>
      </c>
      <c r="AI333" s="23">
        <v>242.16</v>
      </c>
      <c r="AJ333" s="22">
        <v>5.16</v>
      </c>
      <c r="AK333" s="23">
        <v>242.16</v>
      </c>
      <c r="AL333" s="22">
        <v>5.16</v>
      </c>
      <c r="AM333" s="23">
        <v>242.16</v>
      </c>
      <c r="AN333" s="22">
        <v>5.16</v>
      </c>
      <c r="AO333" s="29"/>
      <c r="AP333" s="40">
        <v>0</v>
      </c>
      <c r="AQ333" s="41">
        <v>0</v>
      </c>
      <c r="AR333" s="40">
        <v>1084.27</v>
      </c>
      <c r="AS333" s="41">
        <v>3.47</v>
      </c>
      <c r="AT333" s="40">
        <v>1149.56</v>
      </c>
      <c r="AU333" s="41">
        <v>3.26</v>
      </c>
      <c r="AV333" s="29"/>
      <c r="AW333" s="42">
        <v>1.25</v>
      </c>
      <c r="AX333" s="42">
        <v>2.6</v>
      </c>
      <c r="AY333" s="22">
        <v>3.17</v>
      </c>
      <c r="AZ333" s="42">
        <v>46.8</v>
      </c>
      <c r="BA333" s="22">
        <v>0</v>
      </c>
      <c r="BB333" s="29"/>
      <c r="BC333" s="43">
        <v>86.85</v>
      </c>
      <c r="BD333" s="39">
        <v>3.58</v>
      </c>
      <c r="BE333" s="43">
        <v>78.5</v>
      </c>
      <c r="BF333" s="39">
        <v>3.56</v>
      </c>
      <c r="BG333" s="43">
        <v>52.1</v>
      </c>
      <c r="BH333" s="39">
        <v>1.96</v>
      </c>
      <c r="BI333" s="43">
        <v>18.25</v>
      </c>
      <c r="BJ333" s="39">
        <v>3.4</v>
      </c>
      <c r="BK333" s="29"/>
    </row>
    <row r="334" spans="1:63" x14ac:dyDescent="0.35">
      <c r="A334">
        <v>11</v>
      </c>
      <c r="B334" t="s">
        <v>695</v>
      </c>
      <c r="C334" t="s">
        <v>696</v>
      </c>
      <c r="D334" s="21">
        <v>0.11509999999999999</v>
      </c>
      <c r="E334" s="22">
        <v>2.68</v>
      </c>
      <c r="F334" s="21">
        <v>0.36509999999999998</v>
      </c>
      <c r="G334" s="22">
        <v>7.09</v>
      </c>
      <c r="H334" s="21">
        <v>0.31819999999999998</v>
      </c>
      <c r="I334" s="22">
        <v>10.130000000000001</v>
      </c>
      <c r="J334" s="23">
        <v>0.68330000000000002</v>
      </c>
      <c r="K334" s="22">
        <v>8.49</v>
      </c>
      <c r="L334" s="23">
        <v>407.44</v>
      </c>
      <c r="M334" s="29"/>
      <c r="N334" s="38">
        <v>331.47</v>
      </c>
      <c r="O334" s="39">
        <v>7.91</v>
      </c>
      <c r="P334" s="38">
        <v>392.18</v>
      </c>
      <c r="Q334" s="39">
        <v>6.61</v>
      </c>
      <c r="R334" s="29"/>
      <c r="S334" s="23">
        <v>256.16000000000003</v>
      </c>
      <c r="T334" s="22">
        <v>3.39</v>
      </c>
      <c r="U334" s="23">
        <v>306.16000000000003</v>
      </c>
      <c r="V334" s="22">
        <v>2.82</v>
      </c>
      <c r="W334" s="23">
        <v>256.15999999999997</v>
      </c>
      <c r="X334" s="22">
        <v>3.39</v>
      </c>
      <c r="Y334" s="23">
        <v>306.15999999999997</v>
      </c>
      <c r="Z334" s="22">
        <v>2.82</v>
      </c>
      <c r="AA334" s="23">
        <v>356.15999999999997</v>
      </c>
      <c r="AB334" s="22">
        <v>2.42</v>
      </c>
      <c r="AC334" s="23">
        <v>536.16</v>
      </c>
      <c r="AD334" s="22">
        <v>1.59</v>
      </c>
      <c r="AE334" s="23">
        <v>646.16</v>
      </c>
      <c r="AF334" s="22">
        <v>1.32</v>
      </c>
      <c r="AG334" s="23">
        <v>2406.16</v>
      </c>
      <c r="AH334" s="22">
        <v>0.35</v>
      </c>
      <c r="AI334" s="23">
        <v>2846.16</v>
      </c>
      <c r="AJ334" s="22">
        <v>0.3</v>
      </c>
      <c r="AK334" s="23">
        <v>6696.16</v>
      </c>
      <c r="AL334" s="22">
        <v>0.13</v>
      </c>
      <c r="AM334" s="23">
        <v>15206.16</v>
      </c>
      <c r="AN334" s="22">
        <v>0.06</v>
      </c>
      <c r="AO334" s="29"/>
      <c r="AP334" s="40">
        <v>0</v>
      </c>
      <c r="AQ334" s="41">
        <v>0</v>
      </c>
      <c r="AR334" s="40">
        <v>995.07000000000016</v>
      </c>
      <c r="AS334" s="41">
        <v>4.55</v>
      </c>
      <c r="AT334" s="40">
        <v>1105.78</v>
      </c>
      <c r="AU334" s="41">
        <v>4.08</v>
      </c>
      <c r="AV334" s="29"/>
      <c r="AW334" s="42">
        <v>2.21</v>
      </c>
      <c r="AX334" s="42">
        <v>2.21</v>
      </c>
      <c r="AY334" s="22">
        <v>3.76</v>
      </c>
      <c r="AZ334" s="42">
        <v>0</v>
      </c>
      <c r="BA334" s="22">
        <v>0</v>
      </c>
      <c r="BB334" s="29"/>
      <c r="BC334" s="43">
        <v>86.85</v>
      </c>
      <c r="BD334" s="39">
        <v>3.55</v>
      </c>
      <c r="BE334" s="43">
        <v>78.5</v>
      </c>
      <c r="BF334" s="39">
        <v>3.56</v>
      </c>
      <c r="BG334" s="43">
        <v>52.1</v>
      </c>
      <c r="BH334" s="39">
        <v>1.94</v>
      </c>
      <c r="BI334" s="43">
        <v>17</v>
      </c>
      <c r="BJ334" s="39">
        <v>0</v>
      </c>
      <c r="BK334" s="29"/>
    </row>
    <row r="335" spans="1:63" x14ac:dyDescent="0.35">
      <c r="A335">
        <v>11</v>
      </c>
      <c r="B335" t="s">
        <v>697</v>
      </c>
      <c r="C335" t="s">
        <v>698</v>
      </c>
      <c r="D335" s="21">
        <v>0.12770000000000001</v>
      </c>
      <c r="E335" s="22">
        <v>9.6999999999999993</v>
      </c>
      <c r="F335" s="21">
        <v>0.31659999999999999</v>
      </c>
      <c r="G335" s="22">
        <v>-1</v>
      </c>
      <c r="H335" s="21">
        <v>0.29070000000000001</v>
      </c>
      <c r="I335" s="22">
        <v>3.62</v>
      </c>
      <c r="J335" s="23">
        <v>0.60729999999999995</v>
      </c>
      <c r="K335" s="22">
        <v>1.1599999999999999</v>
      </c>
      <c r="L335" s="23">
        <v>444.06</v>
      </c>
      <c r="M335" s="29"/>
      <c r="N335" s="38">
        <v>401.6</v>
      </c>
      <c r="O335" s="39">
        <v>1.19</v>
      </c>
      <c r="P335" s="38">
        <v>453.3</v>
      </c>
      <c r="Q335" s="39">
        <v>1.1499999999999999</v>
      </c>
      <c r="R335" s="29"/>
      <c r="S335" s="23">
        <v>300.2</v>
      </c>
      <c r="T335" s="22">
        <v>-1.26</v>
      </c>
      <c r="U335" s="23">
        <v>331.4</v>
      </c>
      <c r="V335" s="22">
        <v>-1.94</v>
      </c>
      <c r="W335" s="23" t="s">
        <v>773</v>
      </c>
      <c r="X335" s="22" t="s">
        <v>773</v>
      </c>
      <c r="Y335" s="23" t="s">
        <v>773</v>
      </c>
      <c r="Z335" s="22" t="s">
        <v>773</v>
      </c>
      <c r="AA335" s="23" t="s">
        <v>773</v>
      </c>
      <c r="AB335" s="22" t="s">
        <v>773</v>
      </c>
      <c r="AC335" s="23" t="s">
        <v>773</v>
      </c>
      <c r="AD335" s="22" t="s">
        <v>773</v>
      </c>
      <c r="AE335" s="23" t="s">
        <v>773</v>
      </c>
      <c r="AF335" s="22" t="s">
        <v>773</v>
      </c>
      <c r="AG335" s="23" t="s">
        <v>773</v>
      </c>
      <c r="AH335" s="22" t="s">
        <v>773</v>
      </c>
      <c r="AI335" s="23" t="s">
        <v>773</v>
      </c>
      <c r="AJ335" s="22" t="s">
        <v>773</v>
      </c>
      <c r="AK335" s="23" t="s">
        <v>773</v>
      </c>
      <c r="AL335" s="22" t="s">
        <v>773</v>
      </c>
      <c r="AM335" s="23" t="s">
        <v>773</v>
      </c>
      <c r="AN335" s="22" t="s">
        <v>773</v>
      </c>
      <c r="AO335" s="29"/>
      <c r="AP335" s="40">
        <v>0</v>
      </c>
      <c r="AQ335" s="41">
        <v>0</v>
      </c>
      <c r="AR335" s="40">
        <v>1145.8600000000001</v>
      </c>
      <c r="AS335" s="41">
        <v>3.63</v>
      </c>
      <c r="AT335" s="40">
        <v>1228.76</v>
      </c>
      <c r="AU335" s="41">
        <v>3.18</v>
      </c>
      <c r="AV335" s="29"/>
      <c r="AW335" s="42">
        <v>2.0499999999999998</v>
      </c>
      <c r="AX335" s="42">
        <v>2.9</v>
      </c>
      <c r="AY335" s="22">
        <v>5.45</v>
      </c>
      <c r="AZ335" s="42">
        <v>45.55</v>
      </c>
      <c r="BA335" s="22">
        <v>2.2400000000000002</v>
      </c>
      <c r="BB335" s="29"/>
      <c r="BC335" s="43">
        <v>86.85</v>
      </c>
      <c r="BD335" s="39">
        <v>3.58</v>
      </c>
      <c r="BE335" s="43">
        <v>78.5</v>
      </c>
      <c r="BF335" s="39">
        <v>3.56</v>
      </c>
      <c r="BG335" s="43">
        <v>52.1</v>
      </c>
      <c r="BH335" s="39">
        <v>1.96</v>
      </c>
      <c r="BI335" s="43">
        <v>9.35</v>
      </c>
      <c r="BJ335" s="39">
        <v>2.19</v>
      </c>
      <c r="BK335" s="29"/>
    </row>
    <row r="336" spans="1:63" x14ac:dyDescent="0.35">
      <c r="A336">
        <v>11</v>
      </c>
      <c r="B336" t="s">
        <v>699</v>
      </c>
      <c r="C336" t="s">
        <v>700</v>
      </c>
      <c r="D336" s="21">
        <v>0.13439999999999999</v>
      </c>
      <c r="E336" s="22">
        <v>3.67</v>
      </c>
      <c r="F336" s="21">
        <v>0.55369999999999997</v>
      </c>
      <c r="G336" s="22">
        <v>11.72</v>
      </c>
      <c r="H336" s="21">
        <v>0.44309999999999999</v>
      </c>
      <c r="I336" s="22">
        <v>11.73</v>
      </c>
      <c r="J336" s="23">
        <v>0.99679999999999991</v>
      </c>
      <c r="K336" s="22">
        <v>11.72</v>
      </c>
      <c r="L336" s="23">
        <v>563.29999999999995</v>
      </c>
      <c r="M336" s="29"/>
      <c r="N336" s="38">
        <v>283.49</v>
      </c>
      <c r="O336" s="39">
        <v>11.83</v>
      </c>
      <c r="P336" s="38">
        <v>296.98</v>
      </c>
      <c r="Q336" s="39">
        <v>11.22</v>
      </c>
      <c r="R336" s="29"/>
      <c r="S336" s="23">
        <v>108.96</v>
      </c>
      <c r="T336" s="22">
        <v>-40.46</v>
      </c>
      <c r="U336" s="23">
        <v>341.04</v>
      </c>
      <c r="V336" s="22">
        <v>86.36</v>
      </c>
      <c r="W336" s="23">
        <v>225</v>
      </c>
      <c r="X336" s="22">
        <v>22.95</v>
      </c>
      <c r="Y336" s="23">
        <v>341.04</v>
      </c>
      <c r="Z336" s="22">
        <v>86.36</v>
      </c>
      <c r="AA336" s="23">
        <v>587.04</v>
      </c>
      <c r="AB336" s="22">
        <v>0.01</v>
      </c>
      <c r="AC336" s="23">
        <v>587.04</v>
      </c>
      <c r="AD336" s="22">
        <v>0.01</v>
      </c>
      <c r="AE336" s="23">
        <v>1194</v>
      </c>
      <c r="AF336" s="22">
        <v>0</v>
      </c>
      <c r="AG336" s="23">
        <v>7058.04</v>
      </c>
      <c r="AH336" s="22">
        <v>0</v>
      </c>
      <c r="AI336" s="23">
        <v>7058.04</v>
      </c>
      <c r="AJ336" s="22">
        <v>0</v>
      </c>
      <c r="AK336" s="23">
        <v>14721</v>
      </c>
      <c r="AL336" s="22">
        <v>0</v>
      </c>
      <c r="AM336" s="23">
        <v>57036</v>
      </c>
      <c r="AN336" s="22">
        <v>0</v>
      </c>
      <c r="AO336" s="29"/>
      <c r="AP336" s="40">
        <v>0</v>
      </c>
      <c r="AQ336" s="41">
        <v>0</v>
      </c>
      <c r="AR336" s="40">
        <v>955.75</v>
      </c>
      <c r="AS336" s="41">
        <v>-2.46</v>
      </c>
      <c r="AT336" s="40">
        <v>1201.32</v>
      </c>
      <c r="AU336" s="41">
        <v>20.93</v>
      </c>
      <c r="AV336" s="29"/>
      <c r="AW336" s="42">
        <v>2</v>
      </c>
      <c r="AX336" s="42">
        <v>2.6</v>
      </c>
      <c r="AY336" s="22">
        <v>4</v>
      </c>
      <c r="AZ336" s="42">
        <v>0</v>
      </c>
      <c r="BA336" s="22">
        <v>0</v>
      </c>
      <c r="BB336" s="29"/>
      <c r="BC336" s="43">
        <v>86.8</v>
      </c>
      <c r="BD336" s="39">
        <v>3.58</v>
      </c>
      <c r="BE336" s="43">
        <v>78.5</v>
      </c>
      <c r="BF336" s="39">
        <v>3.56</v>
      </c>
      <c r="BG336" s="43">
        <v>52.1</v>
      </c>
      <c r="BH336" s="39">
        <v>1.96</v>
      </c>
      <c r="BI336" s="43">
        <v>17.100000000000001</v>
      </c>
      <c r="BJ336" s="39">
        <v>3.01</v>
      </c>
      <c r="BK336" s="29"/>
    </row>
    <row r="337" spans="1:63" x14ac:dyDescent="0.35">
      <c r="A337">
        <v>11</v>
      </c>
      <c r="B337" t="s">
        <v>701</v>
      </c>
      <c r="C337" t="s">
        <v>702</v>
      </c>
      <c r="D337" s="21">
        <v>0.11899999999999999</v>
      </c>
      <c r="E337" s="22">
        <v>-1.63</v>
      </c>
      <c r="F337" s="21">
        <v>0.3664</v>
      </c>
      <c r="G337" s="22">
        <v>0.56000000000000005</v>
      </c>
      <c r="H337" s="21">
        <v>0.29430000000000001</v>
      </c>
      <c r="I337" s="22">
        <v>0.56000000000000005</v>
      </c>
      <c r="J337" s="23">
        <v>0.66070000000000007</v>
      </c>
      <c r="K337" s="22">
        <v>0.56000000000000005</v>
      </c>
      <c r="L337" s="23">
        <v>452.55</v>
      </c>
      <c r="M337" s="29"/>
      <c r="N337" s="38">
        <v>164.53</v>
      </c>
      <c r="O337" s="39">
        <v>0</v>
      </c>
      <c r="P337" s="38">
        <v>274.20999999999998</v>
      </c>
      <c r="Q337" s="39">
        <v>0</v>
      </c>
      <c r="R337" s="29"/>
      <c r="S337" s="23">
        <v>155.30000000000001</v>
      </c>
      <c r="T337" s="22">
        <v>0</v>
      </c>
      <c r="U337" s="23">
        <v>155.30000000000001</v>
      </c>
      <c r="V337" s="22">
        <v>0</v>
      </c>
      <c r="W337" s="23">
        <v>155.30000000000001</v>
      </c>
      <c r="X337" s="22">
        <v>0</v>
      </c>
      <c r="Y337" s="23">
        <v>155.30000000000001</v>
      </c>
      <c r="Z337" s="22">
        <v>0</v>
      </c>
      <c r="AA337" s="23">
        <v>155.30000000000001</v>
      </c>
      <c r="AB337" s="22">
        <v>0</v>
      </c>
      <c r="AC337" s="23">
        <v>155.30000000000001</v>
      </c>
      <c r="AD337" s="22">
        <v>0</v>
      </c>
      <c r="AE337" s="23">
        <v>155.30000000000001</v>
      </c>
      <c r="AF337" s="22">
        <v>0</v>
      </c>
      <c r="AG337" s="23">
        <v>463.3</v>
      </c>
      <c r="AH337" s="22">
        <v>0</v>
      </c>
      <c r="AI337" s="23">
        <v>575.29999999999995</v>
      </c>
      <c r="AJ337" s="22">
        <v>0</v>
      </c>
      <c r="AK337" s="23">
        <v>1555.3</v>
      </c>
      <c r="AL337" s="22">
        <v>0</v>
      </c>
      <c r="AM337" s="23">
        <v>8275.2999999999993</v>
      </c>
      <c r="AN337" s="22">
        <v>0</v>
      </c>
      <c r="AO337" s="29"/>
      <c r="AP337" s="40">
        <v>0</v>
      </c>
      <c r="AQ337" s="41">
        <v>0</v>
      </c>
      <c r="AR337" s="40">
        <v>772.38000000000011</v>
      </c>
      <c r="AS337" s="41">
        <v>-0.96</v>
      </c>
      <c r="AT337" s="40">
        <v>882.06</v>
      </c>
      <c r="AU337" s="41">
        <v>-0.84</v>
      </c>
      <c r="AV337" s="29"/>
      <c r="AW337" s="42">
        <v>1.71</v>
      </c>
      <c r="AX337" s="42">
        <v>2.38</v>
      </c>
      <c r="AY337" s="22">
        <v>3.48</v>
      </c>
      <c r="AZ337" s="42">
        <v>43.8</v>
      </c>
      <c r="BA337" s="22">
        <v>-30.08</v>
      </c>
      <c r="BB337" s="29"/>
      <c r="BC337" s="43">
        <v>86.85</v>
      </c>
      <c r="BD337" s="39">
        <v>3.58</v>
      </c>
      <c r="BE337" s="43">
        <v>78.5</v>
      </c>
      <c r="BF337" s="39">
        <v>3.56</v>
      </c>
      <c r="BG337" s="43">
        <v>52.1</v>
      </c>
      <c r="BH337" s="39">
        <v>1.96</v>
      </c>
      <c r="BI337" s="43">
        <v>17.399999999999999</v>
      </c>
      <c r="BJ337" s="39">
        <v>3.26</v>
      </c>
      <c r="BK337" s="29"/>
    </row>
    <row r="338" spans="1:63" x14ac:dyDescent="0.35">
      <c r="A338">
        <v>11</v>
      </c>
      <c r="B338" t="s">
        <v>703</v>
      </c>
      <c r="C338" t="s">
        <v>704</v>
      </c>
      <c r="D338" s="21">
        <v>0.1106</v>
      </c>
      <c r="E338" s="22">
        <v>6.29</v>
      </c>
      <c r="F338" s="21">
        <v>0.32579999999999998</v>
      </c>
      <c r="G338" s="22">
        <v>3.62</v>
      </c>
      <c r="H338" s="21">
        <v>0.2591</v>
      </c>
      <c r="I338" s="22">
        <v>3.78</v>
      </c>
      <c r="J338" s="23">
        <v>0.58489999999999998</v>
      </c>
      <c r="K338" s="22">
        <v>3.69</v>
      </c>
      <c r="L338" s="23">
        <v>466.93</v>
      </c>
      <c r="M338" s="29"/>
      <c r="N338" s="38">
        <v>253.85</v>
      </c>
      <c r="O338" s="39">
        <v>3.22</v>
      </c>
      <c r="P338" s="38">
        <v>284.77999999999997</v>
      </c>
      <c r="Q338" s="39">
        <v>3</v>
      </c>
      <c r="R338" s="29"/>
      <c r="S338" s="23">
        <v>190.39</v>
      </c>
      <c r="T338" s="22">
        <v>2.75</v>
      </c>
      <c r="U338" s="23">
        <v>260.70999999999998</v>
      </c>
      <c r="V338" s="22">
        <v>2.72</v>
      </c>
      <c r="W338" s="23">
        <v>260.70999999999998</v>
      </c>
      <c r="X338" s="22">
        <v>2.72</v>
      </c>
      <c r="Y338" s="23">
        <v>260.70999999999998</v>
      </c>
      <c r="Z338" s="22">
        <v>2.72</v>
      </c>
      <c r="AA338" s="23">
        <v>401.46999999999997</v>
      </c>
      <c r="AB338" s="22">
        <v>2.72</v>
      </c>
      <c r="AC338" s="23">
        <v>401.46999999999997</v>
      </c>
      <c r="AD338" s="22">
        <v>2.72</v>
      </c>
      <c r="AE338" s="23">
        <v>542.23</v>
      </c>
      <c r="AF338" s="22">
        <v>2.72</v>
      </c>
      <c r="AG338" s="23">
        <v>1386.79</v>
      </c>
      <c r="AH338" s="22">
        <v>2.72</v>
      </c>
      <c r="AI338" s="23">
        <v>1668.31</v>
      </c>
      <c r="AJ338" s="22">
        <v>2.72</v>
      </c>
      <c r="AK338" s="23">
        <v>3638.95</v>
      </c>
      <c r="AL338" s="22">
        <v>2.71</v>
      </c>
      <c r="AM338" s="23">
        <v>17011.150000000001</v>
      </c>
      <c r="AN338" s="22">
        <v>1.87</v>
      </c>
      <c r="AO338" s="29"/>
      <c r="AP338" s="40">
        <v>0</v>
      </c>
      <c r="AQ338" s="41">
        <v>0</v>
      </c>
      <c r="AR338" s="40">
        <v>911.17</v>
      </c>
      <c r="AS338" s="41">
        <v>4.67</v>
      </c>
      <c r="AT338" s="40">
        <v>1012.4200000000001</v>
      </c>
      <c r="AU338" s="41">
        <v>4.42</v>
      </c>
      <c r="AV338" s="29"/>
      <c r="AW338" s="42">
        <v>1.4</v>
      </c>
      <c r="AX338" s="42">
        <v>1.4</v>
      </c>
      <c r="AY338" s="22">
        <v>3.7</v>
      </c>
      <c r="AZ338" s="42">
        <v>0</v>
      </c>
      <c r="BA338" s="22">
        <v>0</v>
      </c>
      <c r="BB338" s="29"/>
      <c r="BC338" s="43">
        <v>85.85</v>
      </c>
      <c r="BD338" s="39">
        <v>2.4500000000000002</v>
      </c>
      <c r="BE338" s="43">
        <v>78.5</v>
      </c>
      <c r="BF338" s="39">
        <v>3.56</v>
      </c>
      <c r="BG338" s="43">
        <v>52.1</v>
      </c>
      <c r="BH338" s="39">
        <v>1.94</v>
      </c>
      <c r="BI338" s="43">
        <v>13.3</v>
      </c>
      <c r="BJ338" s="39">
        <v>2.31</v>
      </c>
      <c r="BK338" s="29"/>
    </row>
    <row r="339" spans="1:63" x14ac:dyDescent="0.35">
      <c r="A339">
        <v>11</v>
      </c>
      <c r="B339" t="s">
        <v>705</v>
      </c>
      <c r="C339" t="s">
        <v>706</v>
      </c>
      <c r="D339" s="21">
        <v>0.13730100000000001</v>
      </c>
      <c r="E339" s="22">
        <v>9.4499999999999993</v>
      </c>
      <c r="F339" s="21">
        <v>0.29029899999999997</v>
      </c>
      <c r="G339" s="22">
        <v>9.33</v>
      </c>
      <c r="H339" s="21">
        <v>0.222105</v>
      </c>
      <c r="I339" s="22">
        <v>10.83</v>
      </c>
      <c r="J339" s="23">
        <v>0.51240399999999997</v>
      </c>
      <c r="K339" s="22">
        <v>9.98</v>
      </c>
      <c r="L339" s="23">
        <v>552.62</v>
      </c>
      <c r="M339" s="29"/>
      <c r="N339" s="38">
        <v>296.86</v>
      </c>
      <c r="O339" s="39">
        <v>1.84</v>
      </c>
      <c r="P339" s="38">
        <v>346.72</v>
      </c>
      <c r="Q339" s="39">
        <v>1.68</v>
      </c>
      <c r="R339" s="29"/>
      <c r="S339" s="23">
        <v>382</v>
      </c>
      <c r="T339" s="22">
        <v>6.11</v>
      </c>
      <c r="U339" s="23">
        <v>382</v>
      </c>
      <c r="V339" s="22">
        <v>6.11</v>
      </c>
      <c r="W339" s="23">
        <v>382</v>
      </c>
      <c r="X339" s="22">
        <v>6.11</v>
      </c>
      <c r="Y339" s="23">
        <v>382</v>
      </c>
      <c r="Z339" s="22">
        <v>6.11</v>
      </c>
      <c r="AA339" s="23">
        <v>382</v>
      </c>
      <c r="AB339" s="22">
        <v>6.11</v>
      </c>
      <c r="AC339" s="23">
        <v>382</v>
      </c>
      <c r="AD339" s="22">
        <v>6.11</v>
      </c>
      <c r="AE339" s="23">
        <v>382</v>
      </c>
      <c r="AF339" s="22">
        <v>6.11</v>
      </c>
      <c r="AG339" s="23">
        <v>382</v>
      </c>
      <c r="AH339" s="22">
        <v>6.11</v>
      </c>
      <c r="AI339" s="23">
        <v>382</v>
      </c>
      <c r="AJ339" s="22">
        <v>6.11</v>
      </c>
      <c r="AK339" s="23">
        <v>382</v>
      </c>
      <c r="AL339" s="22">
        <v>6.11</v>
      </c>
      <c r="AM339" s="23">
        <v>382</v>
      </c>
      <c r="AN339" s="22">
        <v>6.11</v>
      </c>
      <c r="AO339" s="29"/>
      <c r="AP339" s="40">
        <v>0</v>
      </c>
      <c r="AQ339" s="41">
        <v>0</v>
      </c>
      <c r="AR339" s="40">
        <v>1231.48</v>
      </c>
      <c r="AS339" s="41">
        <v>6.49</v>
      </c>
      <c r="AT339" s="40">
        <v>1281.3400000000001</v>
      </c>
      <c r="AU339" s="41">
        <v>6.25</v>
      </c>
      <c r="AV339" s="29"/>
      <c r="AW339" s="42">
        <v>1.5</v>
      </c>
      <c r="AX339" s="42">
        <v>1.5</v>
      </c>
      <c r="AY339" s="22">
        <v>3.45</v>
      </c>
      <c r="AZ339" s="42">
        <v>0</v>
      </c>
      <c r="BA339" s="22">
        <v>0</v>
      </c>
      <c r="BB339" s="29"/>
      <c r="BC339" s="43">
        <v>86.85</v>
      </c>
      <c r="BD339" s="39">
        <v>3.58</v>
      </c>
      <c r="BE339" s="43">
        <v>78.5</v>
      </c>
      <c r="BF339" s="39">
        <v>3.56</v>
      </c>
      <c r="BG339" s="43">
        <v>52.1</v>
      </c>
      <c r="BH339" s="39">
        <v>1.96</v>
      </c>
      <c r="BI339" s="43">
        <v>10.5</v>
      </c>
      <c r="BJ339" s="39">
        <v>0</v>
      </c>
      <c r="BK339" s="29"/>
    </row>
    <row r="340" spans="1:63" x14ac:dyDescent="0.35">
      <c r="A340">
        <v>11</v>
      </c>
      <c r="B340" t="s">
        <v>707</v>
      </c>
      <c r="C340" t="s">
        <v>708</v>
      </c>
      <c r="D340" s="21">
        <v>9.4700000000000006E-2</v>
      </c>
      <c r="E340" s="22">
        <v>2.46</v>
      </c>
      <c r="F340" s="21">
        <v>0.2492</v>
      </c>
      <c r="G340" s="22">
        <v>0.15</v>
      </c>
      <c r="H340" s="21">
        <v>0.14630000000000001</v>
      </c>
      <c r="I340" s="22">
        <v>2.66</v>
      </c>
      <c r="J340" s="23">
        <v>0.39550000000000002</v>
      </c>
      <c r="K340" s="22">
        <v>1.06</v>
      </c>
      <c r="L340" s="23">
        <v>394.53</v>
      </c>
      <c r="M340" s="29"/>
      <c r="N340" s="38">
        <v>303.12</v>
      </c>
      <c r="O340" s="39">
        <v>8.65</v>
      </c>
      <c r="P340" s="38">
        <v>362.88</v>
      </c>
      <c r="Q340" s="39">
        <v>8.66</v>
      </c>
      <c r="R340" s="29"/>
      <c r="S340" s="23">
        <v>231.12</v>
      </c>
      <c r="T340" s="22">
        <v>5.07</v>
      </c>
      <c r="U340" s="23">
        <v>231.12</v>
      </c>
      <c r="V340" s="22">
        <v>5.07</v>
      </c>
      <c r="W340" s="23">
        <v>231.12</v>
      </c>
      <c r="X340" s="22">
        <v>5.07</v>
      </c>
      <c r="Y340" s="23">
        <v>231.12</v>
      </c>
      <c r="Z340" s="22">
        <v>5.07</v>
      </c>
      <c r="AA340" s="23">
        <v>231.12</v>
      </c>
      <c r="AB340" s="22">
        <v>5.07</v>
      </c>
      <c r="AC340" s="23">
        <v>231.12</v>
      </c>
      <c r="AD340" s="22">
        <v>5.07</v>
      </c>
      <c r="AE340" s="23">
        <v>426.48</v>
      </c>
      <c r="AF340" s="22">
        <v>4.03</v>
      </c>
      <c r="AG340" s="23">
        <v>1207.92</v>
      </c>
      <c r="AH340" s="22">
        <v>4.04</v>
      </c>
      <c r="AI340" s="23">
        <v>1403.2800000000002</v>
      </c>
      <c r="AJ340" s="22">
        <v>3.19</v>
      </c>
      <c r="AK340" s="23">
        <v>2955.6</v>
      </c>
      <c r="AL340" s="22">
        <v>1.22</v>
      </c>
      <c r="AM340" s="23">
        <v>9027.4</v>
      </c>
      <c r="AN340" s="22">
        <v>8.5</v>
      </c>
      <c r="AO340" s="29"/>
      <c r="AP340" s="40">
        <v>0</v>
      </c>
      <c r="AQ340" s="41">
        <v>0</v>
      </c>
      <c r="AR340" s="40">
        <v>928.77</v>
      </c>
      <c r="AS340" s="41">
        <v>5.0599999999999996</v>
      </c>
      <c r="AT340" s="40">
        <v>988.53</v>
      </c>
      <c r="AU340" s="41">
        <v>5.28</v>
      </c>
      <c r="AV340" s="29"/>
      <c r="AW340" s="42">
        <v>1.7</v>
      </c>
      <c r="AX340" s="42">
        <v>2.67</v>
      </c>
      <c r="AY340" s="22">
        <v>2.69</v>
      </c>
      <c r="AZ340" s="42">
        <v>0</v>
      </c>
      <c r="BA340" s="22">
        <v>0</v>
      </c>
      <c r="BB340" s="29"/>
      <c r="BC340" s="43">
        <v>86.8</v>
      </c>
      <c r="BD340" s="39">
        <v>3.58</v>
      </c>
      <c r="BE340" s="43">
        <v>78.5</v>
      </c>
      <c r="BF340" s="39">
        <v>3.56</v>
      </c>
      <c r="BG340" s="43">
        <v>52.1</v>
      </c>
      <c r="BH340" s="39">
        <v>1.96</v>
      </c>
      <c r="BI340" s="43">
        <v>17.100000000000001</v>
      </c>
      <c r="BJ340" s="39">
        <v>59.81</v>
      </c>
      <c r="BK340" s="29"/>
    </row>
    <row r="341" spans="1:63" x14ac:dyDescent="0.35">
      <c r="A341">
        <v>12</v>
      </c>
      <c r="B341" t="s">
        <v>709</v>
      </c>
      <c r="C341" t="s">
        <v>710</v>
      </c>
      <c r="D341" s="21">
        <v>0.1037</v>
      </c>
      <c r="E341" s="22">
        <v>12.9</v>
      </c>
      <c r="F341" s="21">
        <v>0.45040000000000002</v>
      </c>
      <c r="G341" s="22">
        <v>27.91</v>
      </c>
      <c r="H341" s="21">
        <v>0.25209999999999999</v>
      </c>
      <c r="I341" s="22">
        <v>-10.89</v>
      </c>
      <c r="J341" s="23">
        <v>0.70250000000000001</v>
      </c>
      <c r="K341" s="22">
        <v>10.62</v>
      </c>
      <c r="L341" s="23">
        <v>464.79</v>
      </c>
      <c r="M341" s="29"/>
      <c r="N341" s="38">
        <v>447.91</v>
      </c>
      <c r="O341" s="39">
        <v>7.2</v>
      </c>
      <c r="P341" s="38">
        <v>472.07</v>
      </c>
      <c r="Q341" s="39">
        <v>7.2</v>
      </c>
      <c r="R341" s="29"/>
      <c r="S341" s="23">
        <v>249.18</v>
      </c>
      <c r="T341" s="22">
        <v>8.85</v>
      </c>
      <c r="U341" s="23">
        <v>249.18</v>
      </c>
      <c r="V341" s="22">
        <v>8.85</v>
      </c>
      <c r="W341" s="23">
        <v>249.18</v>
      </c>
      <c r="X341" s="22">
        <v>8.85</v>
      </c>
      <c r="Y341" s="23">
        <v>249.18</v>
      </c>
      <c r="Z341" s="22">
        <v>8.85</v>
      </c>
      <c r="AA341" s="23">
        <v>249.18</v>
      </c>
      <c r="AB341" s="22">
        <v>8.85</v>
      </c>
      <c r="AC341" s="23">
        <v>249.18</v>
      </c>
      <c r="AD341" s="22">
        <v>8.85</v>
      </c>
      <c r="AE341" s="23">
        <v>249.18</v>
      </c>
      <c r="AF341" s="22">
        <v>8.85</v>
      </c>
      <c r="AG341" s="23">
        <v>249.18</v>
      </c>
      <c r="AH341" s="22">
        <v>8.85</v>
      </c>
      <c r="AI341" s="23">
        <v>249.18</v>
      </c>
      <c r="AJ341" s="22">
        <v>8.85</v>
      </c>
      <c r="AK341" s="23">
        <v>249.18</v>
      </c>
      <c r="AL341" s="22">
        <v>8.85</v>
      </c>
      <c r="AM341" s="23">
        <v>249.18</v>
      </c>
      <c r="AN341" s="22">
        <v>8.85</v>
      </c>
      <c r="AO341" s="29"/>
      <c r="AP341" s="40">
        <v>0</v>
      </c>
      <c r="AQ341" s="41">
        <v>0</v>
      </c>
      <c r="AR341" s="40">
        <v>1161.8800000000001</v>
      </c>
      <c r="AS341" s="41">
        <v>9.77</v>
      </c>
      <c r="AT341" s="40">
        <v>1186.04</v>
      </c>
      <c r="AU341" s="41">
        <v>9.7200000000000006</v>
      </c>
      <c r="AV341" s="29"/>
      <c r="AW341" s="42">
        <v>4.05</v>
      </c>
      <c r="AX341" s="42">
        <v>10.32</v>
      </c>
      <c r="AY341" s="22">
        <v>50.68</v>
      </c>
      <c r="AZ341" s="42">
        <v>0</v>
      </c>
      <c r="BA341" s="22">
        <v>0</v>
      </c>
      <c r="BB341" s="29"/>
      <c r="BC341" s="43">
        <v>86.85</v>
      </c>
      <c r="BD341" s="39">
        <v>3.58</v>
      </c>
      <c r="BE341" s="43">
        <v>78.5</v>
      </c>
      <c r="BF341" s="39">
        <v>3.56</v>
      </c>
      <c r="BG341" s="43">
        <v>52.1</v>
      </c>
      <c r="BH341" s="39">
        <v>1.96</v>
      </c>
      <c r="BI341" s="43">
        <v>16.7</v>
      </c>
      <c r="BJ341" s="39">
        <v>0.6</v>
      </c>
      <c r="BK341" s="29"/>
    </row>
    <row r="342" spans="1:63" x14ac:dyDescent="0.35">
      <c r="A342">
        <v>12</v>
      </c>
      <c r="B342" t="s">
        <v>711</v>
      </c>
      <c r="C342" t="s">
        <v>712</v>
      </c>
      <c r="D342" s="21">
        <v>0.11990000000000001</v>
      </c>
      <c r="E342" s="22">
        <v>6.75</v>
      </c>
      <c r="F342" s="21">
        <v>0.29210000000000003</v>
      </c>
      <c r="G342" s="22">
        <v>14.23</v>
      </c>
      <c r="H342" s="21">
        <v>0.20219999999999999</v>
      </c>
      <c r="I342" s="22">
        <v>5.64</v>
      </c>
      <c r="J342" s="23">
        <v>0.49430000000000002</v>
      </c>
      <c r="K342" s="22">
        <v>10.55</v>
      </c>
      <c r="L342" s="23">
        <v>511.91</v>
      </c>
      <c r="M342" s="29"/>
      <c r="N342" s="38">
        <v>319.99</v>
      </c>
      <c r="O342" s="39">
        <v>6.5</v>
      </c>
      <c r="P342" s="38">
        <v>417.98</v>
      </c>
      <c r="Q342" s="39">
        <v>16.89</v>
      </c>
      <c r="R342" s="29"/>
      <c r="S342" s="23">
        <v>180</v>
      </c>
      <c r="T342" s="22">
        <v>6.5</v>
      </c>
      <c r="U342" s="23">
        <v>180</v>
      </c>
      <c r="V342" s="22">
        <v>6.5</v>
      </c>
      <c r="W342" s="23">
        <v>180</v>
      </c>
      <c r="X342" s="22">
        <v>6.5</v>
      </c>
      <c r="Y342" s="23">
        <v>180</v>
      </c>
      <c r="Z342" s="22">
        <v>6.5</v>
      </c>
      <c r="AA342" s="23">
        <v>180</v>
      </c>
      <c r="AB342" s="22">
        <v>6.5</v>
      </c>
      <c r="AC342" s="23">
        <v>180</v>
      </c>
      <c r="AD342" s="22">
        <v>6.5</v>
      </c>
      <c r="AE342" s="23">
        <v>360</v>
      </c>
      <c r="AF342" s="22">
        <v>6.5</v>
      </c>
      <c r="AG342" s="23">
        <v>540</v>
      </c>
      <c r="AH342" s="22">
        <v>6.5</v>
      </c>
      <c r="AI342" s="23">
        <v>900</v>
      </c>
      <c r="AJ342" s="22">
        <v>6.5</v>
      </c>
      <c r="AK342" s="23">
        <v>900</v>
      </c>
      <c r="AL342" s="22">
        <v>6.5</v>
      </c>
      <c r="AM342" s="23">
        <v>900</v>
      </c>
      <c r="AN342" s="22">
        <v>6.5</v>
      </c>
      <c r="AO342" s="29"/>
      <c r="AP342" s="40">
        <v>0</v>
      </c>
      <c r="AQ342" s="41">
        <v>0</v>
      </c>
      <c r="AR342" s="40">
        <v>1011.9000000000001</v>
      </c>
      <c r="AS342" s="41">
        <v>6.62</v>
      </c>
      <c r="AT342" s="40">
        <v>1109.8900000000001</v>
      </c>
      <c r="AU342" s="41">
        <v>10.31</v>
      </c>
      <c r="AV342" s="29"/>
      <c r="AW342" s="42">
        <v>1.65</v>
      </c>
      <c r="AX342" s="42">
        <v>1.65</v>
      </c>
      <c r="AY342" s="22">
        <v>6.45</v>
      </c>
      <c r="AZ342" s="42">
        <v>0</v>
      </c>
      <c r="BA342" s="22">
        <v>0</v>
      </c>
      <c r="BB342" s="29"/>
      <c r="BC342" s="43">
        <v>86.85</v>
      </c>
      <c r="BD342" s="39">
        <v>3.58</v>
      </c>
      <c r="BE342" s="43">
        <v>78.5</v>
      </c>
      <c r="BF342" s="39">
        <v>3.56</v>
      </c>
      <c r="BG342" s="43">
        <v>52.1</v>
      </c>
      <c r="BH342" s="39">
        <v>1.96</v>
      </c>
      <c r="BI342" s="43">
        <v>13.15</v>
      </c>
      <c r="BJ342" s="39">
        <v>6.48</v>
      </c>
      <c r="BK342" s="29"/>
    </row>
    <row r="343" spans="1:63" x14ac:dyDescent="0.35">
      <c r="A343">
        <v>12</v>
      </c>
      <c r="B343" t="s">
        <v>713</v>
      </c>
      <c r="C343" t="s">
        <v>714</v>
      </c>
      <c r="D343" s="21">
        <v>0.12</v>
      </c>
      <c r="E343" s="22">
        <v>3.72</v>
      </c>
      <c r="F343" s="21">
        <v>0.45279999999999998</v>
      </c>
      <c r="G343" s="22">
        <v>-10.5</v>
      </c>
      <c r="H343" s="21">
        <v>0.33700000000000002</v>
      </c>
      <c r="I343" s="22">
        <v>25.46</v>
      </c>
      <c r="J343" s="23">
        <v>0.78980000000000006</v>
      </c>
      <c r="K343" s="22">
        <v>1.97</v>
      </c>
      <c r="L343" s="23">
        <v>492.45</v>
      </c>
      <c r="M343" s="29"/>
      <c r="N343" s="38">
        <v>373.08</v>
      </c>
      <c r="O343" s="39">
        <v>14.39</v>
      </c>
      <c r="P343" s="38">
        <v>465.72</v>
      </c>
      <c r="Q343" s="39">
        <v>14.42</v>
      </c>
      <c r="R343" s="29"/>
      <c r="S343" s="23">
        <v>135.6</v>
      </c>
      <c r="T343" s="22">
        <v>6.6</v>
      </c>
      <c r="U343" s="23">
        <v>237</v>
      </c>
      <c r="V343" s="22">
        <v>6.58</v>
      </c>
      <c r="W343" s="23" t="s">
        <v>773</v>
      </c>
      <c r="X343" s="22" t="s">
        <v>773</v>
      </c>
      <c r="Y343" s="23" t="s">
        <v>773</v>
      </c>
      <c r="Z343" s="22" t="s">
        <v>773</v>
      </c>
      <c r="AA343" s="23" t="s">
        <v>773</v>
      </c>
      <c r="AB343" s="22" t="s">
        <v>773</v>
      </c>
      <c r="AC343" s="23" t="s">
        <v>773</v>
      </c>
      <c r="AD343" s="22" t="s">
        <v>773</v>
      </c>
      <c r="AE343" s="23" t="s">
        <v>773</v>
      </c>
      <c r="AF343" s="22" t="s">
        <v>773</v>
      </c>
      <c r="AG343" s="23" t="s">
        <v>773</v>
      </c>
      <c r="AH343" s="22" t="s">
        <v>773</v>
      </c>
      <c r="AI343" s="23" t="s">
        <v>773</v>
      </c>
      <c r="AJ343" s="22" t="s">
        <v>773</v>
      </c>
      <c r="AK343" s="23" t="s">
        <v>773</v>
      </c>
      <c r="AL343" s="22" t="s">
        <v>773</v>
      </c>
      <c r="AM343" s="23" t="s">
        <v>773</v>
      </c>
      <c r="AN343" s="22" t="s">
        <v>773</v>
      </c>
      <c r="AO343" s="29"/>
      <c r="AP343" s="40">
        <v>0</v>
      </c>
      <c r="AQ343" s="41">
        <v>0</v>
      </c>
      <c r="AR343" s="40">
        <v>1001.13</v>
      </c>
      <c r="AS343" s="41">
        <v>7.86</v>
      </c>
      <c r="AT343" s="40">
        <v>1195.17</v>
      </c>
      <c r="AU343" s="41">
        <v>8.24</v>
      </c>
      <c r="AV343" s="29"/>
      <c r="AW343" s="42">
        <v>1.25</v>
      </c>
      <c r="AX343" s="42">
        <v>3.1</v>
      </c>
      <c r="AY343" s="22">
        <v>24</v>
      </c>
      <c r="AZ343" s="42">
        <v>85.2</v>
      </c>
      <c r="BA343" s="22">
        <v>82.99</v>
      </c>
      <c r="BB343" s="29"/>
      <c r="BC343" s="43">
        <v>86.85</v>
      </c>
      <c r="BD343" s="39">
        <v>3.58</v>
      </c>
      <c r="BE343" s="43">
        <v>78.5</v>
      </c>
      <c r="BF343" s="39">
        <v>3.56</v>
      </c>
      <c r="BG343" s="43">
        <v>52.1</v>
      </c>
      <c r="BH343" s="39">
        <v>1.94</v>
      </c>
      <c r="BI343" s="43">
        <v>16.649999999999999</v>
      </c>
      <c r="BJ343" s="39">
        <v>0</v>
      </c>
      <c r="BK343" s="29"/>
    </row>
    <row r="344" spans="1:63" x14ac:dyDescent="0.35">
      <c r="A344">
        <v>12</v>
      </c>
      <c r="B344" t="s">
        <v>715</v>
      </c>
      <c r="C344" t="s">
        <v>716</v>
      </c>
      <c r="D344" s="21">
        <v>0.1089</v>
      </c>
      <c r="E344" s="22">
        <v>6.19</v>
      </c>
      <c r="F344" s="21">
        <v>0.2366</v>
      </c>
      <c r="G344" s="22">
        <v>9.65</v>
      </c>
      <c r="H344" s="21">
        <v>0.18729999999999999</v>
      </c>
      <c r="I344" s="22">
        <v>9.6300000000000008</v>
      </c>
      <c r="J344" s="23">
        <v>0.4239</v>
      </c>
      <c r="K344" s="22">
        <v>9.65</v>
      </c>
      <c r="L344" s="23">
        <v>434.51</v>
      </c>
      <c r="M344" s="29"/>
      <c r="N344" s="38">
        <v>325.95</v>
      </c>
      <c r="O344" s="39">
        <v>12.61</v>
      </c>
      <c r="P344" s="38">
        <v>404.09</v>
      </c>
      <c r="Q344" s="39">
        <v>9.84</v>
      </c>
      <c r="R344" s="29"/>
      <c r="S344" s="23">
        <v>191.4</v>
      </c>
      <c r="T344" s="22">
        <v>5.84</v>
      </c>
      <c r="U344" s="23">
        <v>191.4</v>
      </c>
      <c r="V344" s="22">
        <v>5.84</v>
      </c>
      <c r="W344" s="23">
        <v>191.4</v>
      </c>
      <c r="X344" s="22">
        <v>5.84</v>
      </c>
      <c r="Y344" s="23">
        <v>191.4</v>
      </c>
      <c r="Z344" s="22">
        <v>5.84</v>
      </c>
      <c r="AA344" s="23">
        <v>197.76</v>
      </c>
      <c r="AB344" s="22">
        <v>5.84</v>
      </c>
      <c r="AC344" s="23">
        <v>197.76</v>
      </c>
      <c r="AD344" s="22">
        <v>5.84</v>
      </c>
      <c r="AE344" s="23">
        <v>197.76</v>
      </c>
      <c r="AF344" s="22">
        <v>5.84</v>
      </c>
      <c r="AG344" s="23">
        <v>584.52</v>
      </c>
      <c r="AH344" s="22">
        <v>5.87</v>
      </c>
      <c r="AI344" s="23">
        <v>584.52</v>
      </c>
      <c r="AJ344" s="22">
        <v>5.87</v>
      </c>
      <c r="AK344" s="23">
        <v>978</v>
      </c>
      <c r="AL344" s="22">
        <v>5.86</v>
      </c>
      <c r="AM344" s="23">
        <v>978</v>
      </c>
      <c r="AN344" s="22">
        <v>5.86</v>
      </c>
      <c r="AO344" s="29"/>
      <c r="AP344" s="40">
        <v>0</v>
      </c>
      <c r="AQ344" s="41">
        <v>0</v>
      </c>
      <c r="AR344" s="40">
        <v>951.86</v>
      </c>
      <c r="AS344" s="41">
        <v>8.23</v>
      </c>
      <c r="AT344" s="40">
        <v>1030</v>
      </c>
      <c r="AU344" s="41">
        <v>7.53</v>
      </c>
      <c r="AV344" s="29"/>
      <c r="AW344" s="42">
        <v>1</v>
      </c>
      <c r="AX344" s="42">
        <v>1.45</v>
      </c>
      <c r="AY344" s="22">
        <v>17.89</v>
      </c>
      <c r="AZ344" s="42">
        <v>0</v>
      </c>
      <c r="BA344" s="22">
        <v>0</v>
      </c>
      <c r="BB344" s="29"/>
      <c r="BC344" s="43">
        <v>86.85</v>
      </c>
      <c r="BD344" s="39">
        <v>3.58</v>
      </c>
      <c r="BE344" s="43">
        <v>78.5</v>
      </c>
      <c r="BF344" s="39">
        <v>3.56</v>
      </c>
      <c r="BG344" s="43">
        <v>52.1</v>
      </c>
      <c r="BH344" s="39">
        <v>1.96</v>
      </c>
      <c r="BI344" s="43">
        <v>11.5</v>
      </c>
      <c r="BJ344" s="39">
        <v>2.2200000000000002</v>
      </c>
      <c r="BK344" s="29"/>
    </row>
    <row r="345" spans="1:63" x14ac:dyDescent="0.35">
      <c r="A345">
        <v>12</v>
      </c>
      <c r="B345" t="s">
        <v>717</v>
      </c>
      <c r="C345" t="s">
        <v>718</v>
      </c>
      <c r="D345" s="21">
        <v>0.12520000000000001</v>
      </c>
      <c r="E345" s="22">
        <v>2.6</v>
      </c>
      <c r="F345" s="21">
        <v>0.30659999999999998</v>
      </c>
      <c r="G345" s="22">
        <v>3.58</v>
      </c>
      <c r="H345" s="21">
        <v>0.2364</v>
      </c>
      <c r="I345" s="22">
        <v>3.57</v>
      </c>
      <c r="J345" s="23">
        <v>0.54299999999999993</v>
      </c>
      <c r="K345" s="22">
        <v>3.57</v>
      </c>
      <c r="L345" s="23">
        <v>494.28</v>
      </c>
      <c r="M345" s="29"/>
      <c r="N345" s="38">
        <v>289</v>
      </c>
      <c r="O345" s="39">
        <v>15.14</v>
      </c>
      <c r="P345" s="38">
        <v>289</v>
      </c>
      <c r="Q345" s="39">
        <v>15.14</v>
      </c>
      <c r="R345" s="29"/>
      <c r="S345" s="23">
        <v>269</v>
      </c>
      <c r="T345" s="22">
        <v>2.2799999999999998</v>
      </c>
      <c r="U345" s="23">
        <v>269</v>
      </c>
      <c r="V345" s="22">
        <v>2.2799999999999998</v>
      </c>
      <c r="W345" s="23">
        <v>351</v>
      </c>
      <c r="X345" s="22">
        <v>3.24</v>
      </c>
      <c r="Y345" s="23">
        <v>351</v>
      </c>
      <c r="Z345" s="22">
        <v>3.24</v>
      </c>
      <c r="AA345" s="23">
        <v>351</v>
      </c>
      <c r="AB345" s="22">
        <v>3.24</v>
      </c>
      <c r="AC345" s="23">
        <v>705</v>
      </c>
      <c r="AD345" s="22">
        <v>3.22</v>
      </c>
      <c r="AE345" s="23">
        <v>705</v>
      </c>
      <c r="AF345" s="22">
        <v>3.22</v>
      </c>
      <c r="AG345" s="23">
        <v>1965</v>
      </c>
      <c r="AH345" s="22">
        <v>0.56000000000000005</v>
      </c>
      <c r="AI345" s="23">
        <v>1965</v>
      </c>
      <c r="AJ345" s="22">
        <v>0.56000000000000005</v>
      </c>
      <c r="AK345" s="23">
        <v>2597</v>
      </c>
      <c r="AL345" s="22">
        <v>3.18</v>
      </c>
      <c r="AM345" s="23">
        <v>3440</v>
      </c>
      <c r="AN345" s="22">
        <v>2.2599999999999998</v>
      </c>
      <c r="AO345" s="29"/>
      <c r="AP345" s="40">
        <v>0</v>
      </c>
      <c r="AQ345" s="41">
        <v>0</v>
      </c>
      <c r="AR345" s="40">
        <v>1052.28</v>
      </c>
      <c r="AS345" s="41">
        <v>5.68</v>
      </c>
      <c r="AT345" s="40">
        <v>1052.28</v>
      </c>
      <c r="AU345" s="41">
        <v>5.68</v>
      </c>
      <c r="AV345" s="29"/>
      <c r="AW345" s="42">
        <v>2</v>
      </c>
      <c r="AX345" s="42">
        <v>2</v>
      </c>
      <c r="AY345" s="22">
        <v>25</v>
      </c>
      <c r="AZ345" s="42">
        <v>88</v>
      </c>
      <c r="BA345" s="22">
        <v>2.33</v>
      </c>
      <c r="BB345" s="29"/>
      <c r="BC345" s="43">
        <v>86.85</v>
      </c>
      <c r="BD345" s="39">
        <v>3.55</v>
      </c>
      <c r="BE345" s="43">
        <v>78.5</v>
      </c>
      <c r="BF345" s="39">
        <v>3.56</v>
      </c>
      <c r="BG345" s="43">
        <v>52.1</v>
      </c>
      <c r="BH345" s="39">
        <v>2.16</v>
      </c>
      <c r="BI345" s="43">
        <v>10</v>
      </c>
      <c r="BJ345" s="39">
        <v>3.09</v>
      </c>
      <c r="BK345" s="29"/>
    </row>
    <row r="346" spans="1:63" x14ac:dyDescent="0.35">
      <c r="A346">
        <v>12</v>
      </c>
      <c r="B346" t="s">
        <v>719</v>
      </c>
      <c r="C346" t="s">
        <v>720</v>
      </c>
      <c r="D346" s="21">
        <v>0.13600000000000001</v>
      </c>
      <c r="E346" s="22">
        <v>1.47</v>
      </c>
      <c r="F346" s="21">
        <v>0.26090000000000002</v>
      </c>
      <c r="G346" s="22">
        <v>9.2100000000000009</v>
      </c>
      <c r="H346" s="21">
        <v>0.20749999999999999</v>
      </c>
      <c r="I346" s="22">
        <v>9.23</v>
      </c>
      <c r="J346" s="23">
        <v>0.46840000000000004</v>
      </c>
      <c r="K346" s="22">
        <v>9.2200000000000006</v>
      </c>
      <c r="L346" s="23">
        <v>657.23</v>
      </c>
      <c r="M346" s="29"/>
      <c r="N346" s="38">
        <v>324</v>
      </c>
      <c r="O346" s="39">
        <v>-0.31</v>
      </c>
      <c r="P346" s="38">
        <v>416</v>
      </c>
      <c r="Q346" s="39">
        <v>-0.72</v>
      </c>
      <c r="R346" s="29"/>
      <c r="S346" s="23">
        <v>132.35</v>
      </c>
      <c r="T346" s="22">
        <v>-12.35</v>
      </c>
      <c r="U346" s="23">
        <v>132.35</v>
      </c>
      <c r="V346" s="22">
        <v>-12.35</v>
      </c>
      <c r="W346" s="23">
        <v>132.35</v>
      </c>
      <c r="X346" s="22">
        <v>-12.35</v>
      </c>
      <c r="Y346" s="23">
        <v>132.35</v>
      </c>
      <c r="Z346" s="22">
        <v>-12.35</v>
      </c>
      <c r="AA346" s="23">
        <v>132.35</v>
      </c>
      <c r="AB346" s="22">
        <v>-12.35</v>
      </c>
      <c r="AC346" s="23">
        <v>132.35</v>
      </c>
      <c r="AD346" s="22">
        <v>-12.35</v>
      </c>
      <c r="AE346" s="23">
        <v>132.35</v>
      </c>
      <c r="AF346" s="22">
        <v>-12.35</v>
      </c>
      <c r="AG346" s="23">
        <v>132.35</v>
      </c>
      <c r="AH346" s="22">
        <v>-12.35</v>
      </c>
      <c r="AI346" s="23">
        <v>132.35</v>
      </c>
      <c r="AJ346" s="22">
        <v>-12.35</v>
      </c>
      <c r="AK346" s="23">
        <v>132.35</v>
      </c>
      <c r="AL346" s="22">
        <v>-12.35</v>
      </c>
      <c r="AM346" s="23">
        <v>132.35</v>
      </c>
      <c r="AN346" s="22">
        <v>-12.35</v>
      </c>
      <c r="AO346" s="29"/>
      <c r="AP346" s="40">
        <v>0</v>
      </c>
      <c r="AQ346" s="41">
        <v>0</v>
      </c>
      <c r="AR346" s="40">
        <v>1113.58</v>
      </c>
      <c r="AS346" s="41">
        <v>-0.9</v>
      </c>
      <c r="AT346" s="40">
        <v>1205.58</v>
      </c>
      <c r="AU346" s="41">
        <v>-1</v>
      </c>
      <c r="AV346" s="29"/>
      <c r="AW346" s="42">
        <v>1.33</v>
      </c>
      <c r="AX346" s="42">
        <v>3.31</v>
      </c>
      <c r="AY346" s="22">
        <v>2.16</v>
      </c>
      <c r="AZ346" s="42">
        <v>0</v>
      </c>
      <c r="BA346" s="22">
        <v>0</v>
      </c>
      <c r="BB346" s="29"/>
      <c r="BC346" s="43">
        <v>86.85</v>
      </c>
      <c r="BD346" s="39">
        <v>3.58</v>
      </c>
      <c r="BE346" s="43">
        <v>78.5</v>
      </c>
      <c r="BF346" s="39">
        <v>3.56</v>
      </c>
      <c r="BG346" s="43">
        <v>52.1</v>
      </c>
      <c r="BH346" s="39">
        <v>1.94</v>
      </c>
      <c r="BI346" s="43">
        <v>10</v>
      </c>
      <c r="BJ346" s="39">
        <v>1.52</v>
      </c>
      <c r="BK346" s="29"/>
    </row>
  </sheetData>
  <autoFilter ref="A4:BK4" xr:uid="{00000000-0001-0000-0000-000000000000}"/>
  <pageMargins left="0.7" right="0.7" top="0.75" bottom="0.75" header="0.3" footer="0.3"/>
  <pageSetup paperSize="9" orientation="portrait" r:id="rId1"/>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9AFF97-0741-4AA9-AEF9-ED70B7074FA8}">
  <sheetPr codeName="Blad12"/>
  <dimension ref="A1:BM346"/>
  <sheetViews>
    <sheetView workbookViewId="0">
      <pane xSplit="3" ySplit="4" topLeftCell="D5" activePane="bottomRight" state="frozen"/>
      <selection pane="topRight" activeCell="C1" sqref="C1"/>
      <selection pane="bottomLeft" activeCell="A5" sqref="A5"/>
      <selection pane="bottomRight" activeCell="P274" sqref="P274"/>
    </sheetView>
  </sheetViews>
  <sheetFormatPr defaultRowHeight="14.5" x14ac:dyDescent="0.35"/>
  <cols>
    <col min="2" max="2" width="8.81640625" customWidth="1"/>
    <col min="3" max="3" width="23.453125" customWidth="1"/>
    <col min="4" max="12" width="9.1796875" customWidth="1"/>
    <col min="13" max="13" width="1.453125" customWidth="1"/>
    <col min="18" max="18" width="1.453125" customWidth="1"/>
    <col min="20" max="20" width="9.54296875" customWidth="1"/>
    <col min="22" max="22" width="9.54296875" customWidth="1"/>
    <col min="24" max="24" width="9.54296875" customWidth="1"/>
    <col min="26" max="26" width="9.54296875" customWidth="1"/>
    <col min="28" max="28" width="9.54296875" customWidth="1"/>
    <col min="30" max="30" width="9.54296875" customWidth="1"/>
    <col min="32" max="32" width="9.54296875" customWidth="1"/>
    <col min="34" max="34" width="9.54296875" customWidth="1"/>
    <col min="36" max="36" width="9.54296875" customWidth="1"/>
    <col min="38" max="38" width="9.1796875" customWidth="1"/>
    <col min="40" max="40" width="9.1796875" customWidth="1"/>
    <col min="41" max="41" width="1.453125" customWidth="1"/>
    <col min="48" max="48" width="1.453125" customWidth="1"/>
    <col min="49" max="55" width="10" customWidth="1"/>
    <col min="56" max="56" width="1.453125" customWidth="1"/>
    <col min="65" max="65" width="9.81640625" customWidth="1"/>
  </cols>
  <sheetData>
    <row r="1" spans="1:65" ht="18.5" x14ac:dyDescent="0.45">
      <c r="A1" s="30" t="s">
        <v>945</v>
      </c>
      <c r="B1" s="30"/>
      <c r="D1" s="30" t="s">
        <v>724</v>
      </c>
      <c r="E1" s="31"/>
      <c r="AP1" s="32"/>
      <c r="AQ1" s="32"/>
      <c r="AR1" s="32"/>
      <c r="AS1" s="32"/>
      <c r="AT1" s="32"/>
      <c r="AU1" s="32"/>
    </row>
    <row r="2" spans="1:65" x14ac:dyDescent="0.35">
      <c r="A2" s="33" t="s">
        <v>725</v>
      </c>
      <c r="B2" s="33"/>
      <c r="C2" s="31"/>
      <c r="D2" s="31" t="s">
        <v>11</v>
      </c>
      <c r="E2" s="31"/>
      <c r="F2" s="31"/>
      <c r="G2" s="31"/>
      <c r="H2" s="31"/>
      <c r="I2" s="31"/>
      <c r="J2" s="31"/>
      <c r="K2" s="31"/>
      <c r="L2" s="31"/>
      <c r="M2" s="31"/>
      <c r="N2" s="31" t="s">
        <v>13</v>
      </c>
      <c r="O2" s="31"/>
      <c r="P2" s="31"/>
      <c r="Q2" s="31"/>
      <c r="R2" s="31"/>
      <c r="S2" s="31" t="s">
        <v>726</v>
      </c>
      <c r="T2" s="31"/>
      <c r="V2" s="31"/>
      <c r="W2" s="31" t="s">
        <v>727</v>
      </c>
      <c r="X2" s="31"/>
      <c r="Y2" s="31"/>
      <c r="Z2" s="31"/>
      <c r="AA2" s="31"/>
      <c r="AB2" s="31"/>
      <c r="AC2" s="31"/>
      <c r="AD2" s="31"/>
      <c r="AE2" s="31"/>
      <c r="AF2" s="31"/>
      <c r="AG2" s="31"/>
      <c r="AH2" s="31"/>
      <c r="AI2" s="31"/>
      <c r="AJ2" s="31"/>
      <c r="AK2" s="31"/>
      <c r="AL2" s="31"/>
      <c r="AM2" s="31"/>
      <c r="AN2" s="31"/>
      <c r="AO2" s="31"/>
      <c r="AP2" s="31" t="s">
        <v>728</v>
      </c>
      <c r="AQ2" s="31"/>
      <c r="AR2" s="31"/>
      <c r="AS2" s="31"/>
      <c r="AT2" s="31"/>
      <c r="AU2" s="31"/>
      <c r="AV2" s="31"/>
      <c r="AW2" s="31"/>
      <c r="AX2" s="31" t="s">
        <v>729</v>
      </c>
      <c r="AY2" s="31"/>
      <c r="AZ2" s="31" t="s">
        <v>730</v>
      </c>
      <c r="BA2" s="31"/>
      <c r="BB2" s="31"/>
      <c r="BC2" s="31"/>
      <c r="BD2" s="31"/>
      <c r="BE2" s="31" t="s">
        <v>731</v>
      </c>
      <c r="BF2" s="31"/>
      <c r="BG2" s="31"/>
      <c r="BH2" s="31"/>
      <c r="BI2" s="31"/>
      <c r="BJ2" s="31"/>
      <c r="BK2" s="31"/>
      <c r="BL2" s="31"/>
      <c r="BM2" s="31"/>
    </row>
    <row r="3" spans="1:65" ht="185.25" customHeight="1" x14ac:dyDescent="0.35">
      <c r="A3" s="17" t="s">
        <v>23</v>
      </c>
      <c r="B3" s="17" t="s">
        <v>24</v>
      </c>
      <c r="C3" s="17" t="s">
        <v>25</v>
      </c>
      <c r="D3" s="18" t="s">
        <v>26</v>
      </c>
      <c r="E3" s="19" t="s">
        <v>27</v>
      </c>
      <c r="F3" s="18" t="s">
        <v>28</v>
      </c>
      <c r="G3" s="19" t="s">
        <v>29</v>
      </c>
      <c r="H3" s="18" t="s">
        <v>30</v>
      </c>
      <c r="I3" s="19" t="s">
        <v>31</v>
      </c>
      <c r="J3" s="18" t="s">
        <v>32</v>
      </c>
      <c r="K3" s="19" t="s">
        <v>33</v>
      </c>
      <c r="L3" s="18" t="s">
        <v>34</v>
      </c>
      <c r="M3" s="17"/>
      <c r="N3" s="35" t="s">
        <v>732</v>
      </c>
      <c r="O3" s="36" t="s">
        <v>733</v>
      </c>
      <c r="P3" s="35" t="s">
        <v>734</v>
      </c>
      <c r="Q3" s="36" t="s">
        <v>735</v>
      </c>
      <c r="R3" s="17"/>
      <c r="S3" s="18" t="s">
        <v>732</v>
      </c>
      <c r="T3" s="19" t="s">
        <v>733</v>
      </c>
      <c r="U3" s="18" t="s">
        <v>734</v>
      </c>
      <c r="V3" s="19" t="s">
        <v>735</v>
      </c>
      <c r="W3" s="18" t="s">
        <v>736</v>
      </c>
      <c r="X3" s="19" t="s">
        <v>737</v>
      </c>
      <c r="Y3" s="18" t="s">
        <v>738</v>
      </c>
      <c r="Z3" s="19" t="s">
        <v>739</v>
      </c>
      <c r="AA3" s="18" t="s">
        <v>740</v>
      </c>
      <c r="AB3" s="19" t="s">
        <v>741</v>
      </c>
      <c r="AC3" s="18" t="s">
        <v>742</v>
      </c>
      <c r="AD3" s="19" t="s">
        <v>743</v>
      </c>
      <c r="AE3" s="18" t="s">
        <v>744</v>
      </c>
      <c r="AF3" s="19" t="s">
        <v>745</v>
      </c>
      <c r="AG3" s="18" t="s">
        <v>746</v>
      </c>
      <c r="AH3" s="19" t="s">
        <v>747</v>
      </c>
      <c r="AI3" s="18" t="s">
        <v>748</v>
      </c>
      <c r="AJ3" s="19" t="s">
        <v>749</v>
      </c>
      <c r="AK3" s="18" t="s">
        <v>750</v>
      </c>
      <c r="AL3" s="19" t="s">
        <v>751</v>
      </c>
      <c r="AM3" s="18" t="s">
        <v>752</v>
      </c>
      <c r="AN3" s="19" t="s">
        <v>753</v>
      </c>
      <c r="AO3" s="17"/>
      <c r="AP3" s="37" t="s">
        <v>754</v>
      </c>
      <c r="AQ3" s="36" t="s">
        <v>755</v>
      </c>
      <c r="AR3" s="37" t="s">
        <v>756</v>
      </c>
      <c r="AS3" s="36" t="s">
        <v>757</v>
      </c>
      <c r="AT3" s="37" t="s">
        <v>758</v>
      </c>
      <c r="AU3" s="36" t="s">
        <v>759</v>
      </c>
      <c r="AV3" s="17"/>
      <c r="AW3" s="18" t="s">
        <v>760</v>
      </c>
      <c r="AX3" s="18" t="s">
        <v>761</v>
      </c>
      <c r="AY3" s="19" t="s">
        <v>762</v>
      </c>
      <c r="AZ3" s="18" t="s">
        <v>730</v>
      </c>
      <c r="BA3" s="19" t="s">
        <v>763</v>
      </c>
      <c r="BB3" s="18" t="s">
        <v>946</v>
      </c>
      <c r="BC3" s="19" t="s">
        <v>947</v>
      </c>
      <c r="BD3" s="17"/>
      <c r="BE3" s="37" t="s">
        <v>764</v>
      </c>
      <c r="BF3" s="36" t="s">
        <v>765</v>
      </c>
      <c r="BG3" s="37" t="s">
        <v>766</v>
      </c>
      <c r="BH3" s="36" t="s">
        <v>767</v>
      </c>
      <c r="BI3" s="37" t="s">
        <v>768</v>
      </c>
      <c r="BJ3" s="36" t="s">
        <v>769</v>
      </c>
      <c r="BK3" s="37" t="s">
        <v>770</v>
      </c>
      <c r="BL3" s="36" t="s">
        <v>771</v>
      </c>
      <c r="BM3" s="17"/>
    </row>
    <row r="4" spans="1:65" x14ac:dyDescent="0.35">
      <c r="D4" s="20" t="s">
        <v>35</v>
      </c>
      <c r="E4" s="20" t="s">
        <v>35</v>
      </c>
      <c r="F4" s="20" t="s">
        <v>35</v>
      </c>
      <c r="G4" s="20" t="s">
        <v>35</v>
      </c>
      <c r="H4" s="20" t="s">
        <v>35</v>
      </c>
      <c r="I4" s="20" t="s">
        <v>35</v>
      </c>
      <c r="J4" s="20"/>
      <c r="K4" s="20"/>
      <c r="L4" s="20" t="s">
        <v>36</v>
      </c>
      <c r="M4" s="20"/>
      <c r="N4" s="20" t="s">
        <v>36</v>
      </c>
      <c r="O4" s="20" t="s">
        <v>35</v>
      </c>
      <c r="P4" s="20" t="s">
        <v>36</v>
      </c>
      <c r="Q4" s="20" t="s">
        <v>35</v>
      </c>
      <c r="R4" s="20"/>
      <c r="S4" s="20" t="s">
        <v>36</v>
      </c>
      <c r="T4" s="20" t="s">
        <v>35</v>
      </c>
      <c r="U4" s="20" t="s">
        <v>36</v>
      </c>
      <c r="V4" s="20" t="s">
        <v>35</v>
      </c>
      <c r="W4" s="20" t="s">
        <v>36</v>
      </c>
      <c r="X4" s="20" t="s">
        <v>35</v>
      </c>
      <c r="Y4" s="20" t="s">
        <v>36</v>
      </c>
      <c r="Z4" s="20" t="s">
        <v>35</v>
      </c>
      <c r="AA4" s="20" t="s">
        <v>36</v>
      </c>
      <c r="AB4" s="20" t="s">
        <v>35</v>
      </c>
      <c r="AC4" s="20" t="s">
        <v>36</v>
      </c>
      <c r="AD4" s="20" t="s">
        <v>35</v>
      </c>
      <c r="AE4" s="20" t="s">
        <v>36</v>
      </c>
      <c r="AF4" s="20" t="s">
        <v>35</v>
      </c>
      <c r="AG4" s="20" t="s">
        <v>36</v>
      </c>
      <c r="AH4" s="20" t="s">
        <v>35</v>
      </c>
      <c r="AI4" s="20" t="s">
        <v>36</v>
      </c>
      <c r="AJ4" s="20" t="s">
        <v>35</v>
      </c>
      <c r="AK4" s="20" t="s">
        <v>36</v>
      </c>
      <c r="AL4" s="20" t="s">
        <v>35</v>
      </c>
      <c r="AM4" s="20" t="s">
        <v>36</v>
      </c>
      <c r="AN4" s="20" t="s">
        <v>35</v>
      </c>
      <c r="AO4" s="20"/>
      <c r="AP4" s="20" t="s">
        <v>36</v>
      </c>
      <c r="AQ4" s="20"/>
      <c r="AR4" s="20" t="s">
        <v>36</v>
      </c>
      <c r="AS4" s="20" t="s">
        <v>35</v>
      </c>
      <c r="AT4" s="20" t="s">
        <v>36</v>
      </c>
      <c r="AU4" s="20" t="s">
        <v>35</v>
      </c>
      <c r="AV4" s="20"/>
      <c r="AW4" s="20"/>
      <c r="AX4" s="20" t="s">
        <v>36</v>
      </c>
      <c r="AY4" s="20" t="s">
        <v>35</v>
      </c>
      <c r="AZ4" s="20" t="s">
        <v>36</v>
      </c>
      <c r="BA4" s="20" t="s">
        <v>35</v>
      </c>
      <c r="BB4" s="20"/>
      <c r="BC4" s="20" t="s">
        <v>35</v>
      </c>
      <c r="BD4" s="20"/>
      <c r="BE4" s="20" t="s">
        <v>36</v>
      </c>
      <c r="BF4" s="20" t="s">
        <v>35</v>
      </c>
      <c r="BG4" s="20" t="s">
        <v>36</v>
      </c>
      <c r="BH4" s="20" t="s">
        <v>35</v>
      </c>
      <c r="BI4" s="20" t="s">
        <v>36</v>
      </c>
      <c r="BJ4" s="20" t="s">
        <v>35</v>
      </c>
      <c r="BK4" s="20" t="s">
        <v>36</v>
      </c>
      <c r="BL4" s="20" t="s">
        <v>35</v>
      </c>
      <c r="BM4" s="20"/>
    </row>
    <row r="5" spans="1:65" x14ac:dyDescent="0.35">
      <c r="A5">
        <v>1</v>
      </c>
      <c r="B5" t="s">
        <v>37</v>
      </c>
      <c r="C5" t="s">
        <v>38</v>
      </c>
      <c r="D5" s="21">
        <v>0.14549999999999999</v>
      </c>
      <c r="E5" s="22">
        <v>2.99</v>
      </c>
      <c r="F5" s="21">
        <v>0.55179999999999996</v>
      </c>
      <c r="G5" s="22">
        <v>2.84</v>
      </c>
      <c r="H5" s="21">
        <v>0.47199999999999998</v>
      </c>
      <c r="I5" s="22">
        <v>3.91</v>
      </c>
      <c r="J5" s="23">
        <v>1.0238</v>
      </c>
      <c r="K5" s="22">
        <v>3.33</v>
      </c>
      <c r="L5" s="23">
        <v>398.4</v>
      </c>
      <c r="M5" s="29"/>
      <c r="N5" s="38">
        <v>246.26</v>
      </c>
      <c r="O5" s="39">
        <v>3.42</v>
      </c>
      <c r="P5" s="38">
        <v>298.31</v>
      </c>
      <c r="Q5" s="39">
        <v>3.69</v>
      </c>
      <c r="R5" s="29"/>
      <c r="S5" s="23">
        <v>255.95</v>
      </c>
      <c r="T5" s="22">
        <v>3</v>
      </c>
      <c r="U5" s="23">
        <v>255.95</v>
      </c>
      <c r="V5" s="22">
        <v>3</v>
      </c>
      <c r="W5" s="23">
        <v>255.95</v>
      </c>
      <c r="X5" s="22">
        <v>3</v>
      </c>
      <c r="Y5" s="23">
        <v>255.95</v>
      </c>
      <c r="Z5" s="22">
        <v>3</v>
      </c>
      <c r="AA5" s="23">
        <v>255.95</v>
      </c>
      <c r="AB5" s="22">
        <v>3</v>
      </c>
      <c r="AC5" s="23">
        <v>255.95</v>
      </c>
      <c r="AD5" s="22">
        <v>3</v>
      </c>
      <c r="AE5" s="23">
        <v>255.95</v>
      </c>
      <c r="AF5" s="22">
        <v>3</v>
      </c>
      <c r="AG5" s="23">
        <v>255.95</v>
      </c>
      <c r="AH5" s="22">
        <v>3</v>
      </c>
      <c r="AI5" s="23">
        <v>255.95</v>
      </c>
      <c r="AJ5" s="22">
        <v>3</v>
      </c>
      <c r="AK5" s="23">
        <v>255.95</v>
      </c>
      <c r="AL5" s="22">
        <v>3</v>
      </c>
      <c r="AM5" s="23">
        <v>255.95</v>
      </c>
      <c r="AN5" s="22">
        <v>3</v>
      </c>
      <c r="AO5" s="29"/>
      <c r="AP5" s="40">
        <v>0</v>
      </c>
      <c r="AQ5" s="41">
        <v>0</v>
      </c>
      <c r="AR5" s="40">
        <v>900.6099999999999</v>
      </c>
      <c r="AS5" s="41">
        <v>3.11</v>
      </c>
      <c r="AT5" s="40">
        <v>952.66000000000008</v>
      </c>
      <c r="AU5" s="41">
        <v>3.21</v>
      </c>
      <c r="AV5" s="29"/>
      <c r="AW5" s="42">
        <v>1.65</v>
      </c>
      <c r="AX5" s="42">
        <v>1.65</v>
      </c>
      <c r="AY5" s="22">
        <v>3.12</v>
      </c>
      <c r="AZ5" s="42">
        <v>0</v>
      </c>
      <c r="BA5" s="22">
        <v>0</v>
      </c>
      <c r="BB5" s="42">
        <v>0</v>
      </c>
      <c r="BC5" s="22">
        <v>0</v>
      </c>
      <c r="BD5" s="29"/>
      <c r="BE5" s="43">
        <v>77.849999999999994</v>
      </c>
      <c r="BF5" s="39">
        <v>0</v>
      </c>
      <c r="BG5" s="43">
        <v>70.349999999999994</v>
      </c>
      <c r="BH5" s="39">
        <v>0</v>
      </c>
      <c r="BI5" s="43">
        <v>51.1</v>
      </c>
      <c r="BJ5" s="39">
        <v>14.45</v>
      </c>
      <c r="BK5" s="43">
        <v>0</v>
      </c>
      <c r="BL5" s="39">
        <v>-100</v>
      </c>
      <c r="BM5" s="29"/>
    </row>
    <row r="6" spans="1:65" x14ac:dyDescent="0.35">
      <c r="A6">
        <v>1</v>
      </c>
      <c r="B6" t="s">
        <v>39</v>
      </c>
      <c r="C6" t="s">
        <v>40</v>
      </c>
      <c r="D6" s="21">
        <v>0.15770000000000001</v>
      </c>
      <c r="E6" s="22">
        <v>9.0299999999999994</v>
      </c>
      <c r="F6" s="21">
        <v>0.55030000000000001</v>
      </c>
      <c r="G6" s="22">
        <v>3.32</v>
      </c>
      <c r="H6" s="21">
        <v>0.44030000000000002</v>
      </c>
      <c r="I6" s="22">
        <v>3.27</v>
      </c>
      <c r="J6" s="23">
        <v>0.99060000000000004</v>
      </c>
      <c r="K6" s="22">
        <v>3.3</v>
      </c>
      <c r="L6" s="23">
        <v>630.29999999999995</v>
      </c>
      <c r="M6" s="29"/>
      <c r="N6" s="38">
        <v>262.92</v>
      </c>
      <c r="O6" s="39">
        <v>-0.27</v>
      </c>
      <c r="P6" s="38">
        <v>373.44</v>
      </c>
      <c r="Q6" s="39">
        <v>-0.28999999999999998</v>
      </c>
      <c r="R6" s="29"/>
      <c r="S6" s="23">
        <v>167.1</v>
      </c>
      <c r="T6" s="22">
        <v>7.64</v>
      </c>
      <c r="U6" s="23">
        <v>167.1</v>
      </c>
      <c r="V6" s="22">
        <v>7.64</v>
      </c>
      <c r="W6" s="23">
        <v>167.1</v>
      </c>
      <c r="X6" s="22">
        <v>7.64</v>
      </c>
      <c r="Y6" s="23">
        <v>167.1</v>
      </c>
      <c r="Z6" s="22">
        <v>7.64</v>
      </c>
      <c r="AA6" s="23">
        <v>167.1</v>
      </c>
      <c r="AB6" s="22">
        <v>7.64</v>
      </c>
      <c r="AC6" s="23">
        <v>167.1</v>
      </c>
      <c r="AD6" s="22">
        <v>7.64</v>
      </c>
      <c r="AE6" s="23">
        <v>167.1</v>
      </c>
      <c r="AF6" s="22">
        <v>7.64</v>
      </c>
      <c r="AG6" s="23">
        <v>167.1</v>
      </c>
      <c r="AH6" s="22">
        <v>7.64</v>
      </c>
      <c r="AI6" s="23">
        <v>167.1</v>
      </c>
      <c r="AJ6" s="22">
        <v>7.64</v>
      </c>
      <c r="AK6" s="23">
        <v>167.1</v>
      </c>
      <c r="AL6" s="22">
        <v>7.64</v>
      </c>
      <c r="AM6" s="23">
        <v>167.1</v>
      </c>
      <c r="AN6" s="22">
        <v>7.64</v>
      </c>
      <c r="AO6" s="29"/>
      <c r="AP6" s="40">
        <v>0</v>
      </c>
      <c r="AQ6" s="41">
        <v>0</v>
      </c>
      <c r="AR6" s="40">
        <v>1060.32</v>
      </c>
      <c r="AS6" s="41">
        <v>6.35</v>
      </c>
      <c r="AT6" s="40">
        <v>1170.8399999999999</v>
      </c>
      <c r="AU6" s="41">
        <v>5.68</v>
      </c>
      <c r="AV6" s="29"/>
      <c r="AW6" s="42">
        <v>2.15</v>
      </c>
      <c r="AX6" s="42">
        <v>4</v>
      </c>
      <c r="AY6" s="22">
        <v>0</v>
      </c>
      <c r="AZ6" s="42">
        <v>0</v>
      </c>
      <c r="BA6" s="22">
        <v>0</v>
      </c>
      <c r="BB6" s="42">
        <v>4.5</v>
      </c>
      <c r="BC6" s="22">
        <v>9.76</v>
      </c>
      <c r="BD6" s="29"/>
      <c r="BE6" s="43">
        <v>83.85</v>
      </c>
      <c r="BF6" s="39">
        <v>7.71</v>
      </c>
      <c r="BG6" s="43">
        <v>75.8</v>
      </c>
      <c r="BH6" s="39">
        <v>7.75</v>
      </c>
      <c r="BI6" s="43">
        <v>51.1</v>
      </c>
      <c r="BJ6" s="39">
        <v>14.45</v>
      </c>
      <c r="BK6" s="43">
        <v>20.65</v>
      </c>
      <c r="BL6" s="39">
        <v>8.4</v>
      </c>
      <c r="BM6" s="29"/>
    </row>
    <row r="7" spans="1:65" x14ac:dyDescent="0.35">
      <c r="A7">
        <v>1</v>
      </c>
      <c r="B7" t="s">
        <v>41</v>
      </c>
      <c r="C7" t="s">
        <v>42</v>
      </c>
      <c r="D7" s="21">
        <v>0.14940000000000001</v>
      </c>
      <c r="E7" s="22">
        <v>3.5</v>
      </c>
      <c r="F7" s="21">
        <v>0.47560000000000002</v>
      </c>
      <c r="G7" s="22">
        <v>4</v>
      </c>
      <c r="H7" s="21">
        <v>0.38379999999999997</v>
      </c>
      <c r="I7" s="22">
        <v>3.72</v>
      </c>
      <c r="J7" s="23">
        <v>0.85939999999999994</v>
      </c>
      <c r="K7" s="22">
        <v>3.88</v>
      </c>
      <c r="L7" s="23">
        <v>456.01</v>
      </c>
      <c r="M7" s="29"/>
      <c r="N7" s="38">
        <v>261.38</v>
      </c>
      <c r="O7" s="39">
        <v>12.2</v>
      </c>
      <c r="P7" s="38">
        <v>353.34</v>
      </c>
      <c r="Q7" s="39">
        <v>20.94</v>
      </c>
      <c r="R7" s="29"/>
      <c r="S7" s="23">
        <v>216.93</v>
      </c>
      <c r="T7" s="22">
        <v>3.3</v>
      </c>
      <c r="U7" s="23">
        <v>216.93</v>
      </c>
      <c r="V7" s="22">
        <v>3.3</v>
      </c>
      <c r="W7" s="23">
        <v>433.86</v>
      </c>
      <c r="X7" s="22">
        <v>106.6</v>
      </c>
      <c r="Y7" s="23">
        <v>433.86</v>
      </c>
      <c r="Z7" s="22">
        <v>106.6</v>
      </c>
      <c r="AA7" s="23">
        <v>433.86</v>
      </c>
      <c r="AB7" s="22">
        <v>106.6</v>
      </c>
      <c r="AC7" s="23">
        <v>433.86</v>
      </c>
      <c r="AD7" s="22">
        <v>106.6</v>
      </c>
      <c r="AE7" s="23">
        <v>433.86</v>
      </c>
      <c r="AF7" s="22">
        <v>106.6</v>
      </c>
      <c r="AG7" s="23">
        <v>433.86</v>
      </c>
      <c r="AH7" s="22">
        <v>106.6</v>
      </c>
      <c r="AI7" s="23">
        <v>433.86</v>
      </c>
      <c r="AJ7" s="22">
        <v>106.6</v>
      </c>
      <c r="AK7" s="23">
        <v>433.86</v>
      </c>
      <c r="AL7" s="22">
        <v>106.6</v>
      </c>
      <c r="AM7" s="23">
        <v>433.86</v>
      </c>
      <c r="AN7" s="22">
        <v>106.6</v>
      </c>
      <c r="AO7" s="29"/>
      <c r="AP7" s="40">
        <v>0</v>
      </c>
      <c r="AQ7" s="41">
        <v>0</v>
      </c>
      <c r="AR7" s="40">
        <v>934.31999999999994</v>
      </c>
      <c r="AS7" s="41">
        <v>5.75</v>
      </c>
      <c r="AT7" s="40">
        <v>1026.28</v>
      </c>
      <c r="AU7" s="41">
        <v>8.86</v>
      </c>
      <c r="AV7" s="29"/>
      <c r="AW7" s="42">
        <v>1</v>
      </c>
      <c r="AX7" s="42">
        <v>1.5</v>
      </c>
      <c r="AY7" s="22">
        <v>0</v>
      </c>
      <c r="AZ7" s="42">
        <v>0</v>
      </c>
      <c r="BA7" s="22">
        <v>0</v>
      </c>
      <c r="BB7" s="42">
        <v>0</v>
      </c>
      <c r="BC7" s="22">
        <v>0</v>
      </c>
      <c r="BD7" s="29"/>
      <c r="BE7" s="43">
        <v>83.85</v>
      </c>
      <c r="BF7" s="39">
        <v>7.85</v>
      </c>
      <c r="BG7" s="43">
        <v>75.8</v>
      </c>
      <c r="BH7" s="39">
        <v>7.82</v>
      </c>
      <c r="BI7" s="43">
        <v>51.1</v>
      </c>
      <c r="BJ7" s="39">
        <v>14.45</v>
      </c>
      <c r="BK7" s="43">
        <v>9.4</v>
      </c>
      <c r="BL7" s="39">
        <v>3.3</v>
      </c>
      <c r="BM7" s="29"/>
    </row>
    <row r="8" spans="1:65" x14ac:dyDescent="0.35">
      <c r="A8">
        <v>1</v>
      </c>
      <c r="B8" t="s">
        <v>43</v>
      </c>
      <c r="C8" t="s">
        <v>44</v>
      </c>
      <c r="D8" s="21">
        <v>0.1721</v>
      </c>
      <c r="E8" s="22">
        <v>5.39</v>
      </c>
      <c r="F8" s="21">
        <v>0.46189999999999998</v>
      </c>
      <c r="G8" s="22">
        <v>11.9</v>
      </c>
      <c r="H8" s="21">
        <v>0.36559999999999998</v>
      </c>
      <c r="I8" s="22">
        <v>13.15</v>
      </c>
      <c r="J8" s="23">
        <v>0.8274999999999999</v>
      </c>
      <c r="K8" s="22">
        <v>12.45</v>
      </c>
      <c r="L8" s="23">
        <v>571.97</v>
      </c>
      <c r="M8" s="29"/>
      <c r="N8" s="38">
        <v>234.56</v>
      </c>
      <c r="O8" s="39">
        <v>9.51</v>
      </c>
      <c r="P8" s="38">
        <v>273.11</v>
      </c>
      <c r="Q8" s="39">
        <v>8.6999999999999993</v>
      </c>
      <c r="R8" s="29"/>
      <c r="S8" s="23">
        <v>190</v>
      </c>
      <c r="T8" s="22">
        <v>0</v>
      </c>
      <c r="U8" s="23">
        <v>190</v>
      </c>
      <c r="V8" s="22">
        <v>0</v>
      </c>
      <c r="W8" s="23">
        <v>190</v>
      </c>
      <c r="X8" s="22">
        <v>0</v>
      </c>
      <c r="Y8" s="23">
        <v>190</v>
      </c>
      <c r="Z8" s="22">
        <v>0</v>
      </c>
      <c r="AA8" s="23">
        <v>190</v>
      </c>
      <c r="AB8" s="22">
        <v>0</v>
      </c>
      <c r="AC8" s="23">
        <v>190</v>
      </c>
      <c r="AD8" s="22">
        <v>0</v>
      </c>
      <c r="AE8" s="23">
        <v>190</v>
      </c>
      <c r="AF8" s="22">
        <v>0</v>
      </c>
      <c r="AG8" s="23">
        <v>1240</v>
      </c>
      <c r="AH8" s="22">
        <v>79.709999999999994</v>
      </c>
      <c r="AI8" s="23">
        <v>1440</v>
      </c>
      <c r="AJ8" s="22">
        <v>108.7</v>
      </c>
      <c r="AK8" s="23">
        <v>2940</v>
      </c>
      <c r="AL8" s="22">
        <v>147.06</v>
      </c>
      <c r="AM8" s="23">
        <v>8940</v>
      </c>
      <c r="AN8" s="22">
        <v>651.26</v>
      </c>
      <c r="AO8" s="29"/>
      <c r="AP8" s="40">
        <v>0</v>
      </c>
      <c r="AQ8" s="41">
        <v>0</v>
      </c>
      <c r="AR8" s="40">
        <v>996.53</v>
      </c>
      <c r="AS8" s="41">
        <v>5.24</v>
      </c>
      <c r="AT8" s="40">
        <v>1035.08</v>
      </c>
      <c r="AU8" s="41">
        <v>5.19</v>
      </c>
      <c r="AV8" s="29"/>
      <c r="AW8" s="42">
        <v>1.3</v>
      </c>
      <c r="AX8" s="42">
        <v>1.6</v>
      </c>
      <c r="AY8" s="22">
        <v>0</v>
      </c>
      <c r="AZ8" s="42">
        <v>0</v>
      </c>
      <c r="BA8" s="22">
        <v>0</v>
      </c>
      <c r="BB8" s="42">
        <v>0</v>
      </c>
      <c r="BC8" s="22">
        <v>0</v>
      </c>
      <c r="BD8" s="29"/>
      <c r="BE8" s="43">
        <v>83.85</v>
      </c>
      <c r="BF8" s="39">
        <v>7.71</v>
      </c>
      <c r="BG8" s="43">
        <v>75.8</v>
      </c>
      <c r="BH8" s="39">
        <v>7.75</v>
      </c>
      <c r="BI8" s="43">
        <v>51.1</v>
      </c>
      <c r="BJ8" s="39">
        <v>14.45</v>
      </c>
      <c r="BK8" s="43">
        <v>10.75</v>
      </c>
      <c r="BL8" s="39">
        <v>3.86</v>
      </c>
      <c r="BM8" s="29"/>
    </row>
    <row r="9" spans="1:65" x14ac:dyDescent="0.35">
      <c r="A9">
        <v>1</v>
      </c>
      <c r="B9" t="s">
        <v>45</v>
      </c>
      <c r="C9" t="s">
        <v>46</v>
      </c>
      <c r="D9" s="21">
        <v>0.16</v>
      </c>
      <c r="E9" s="22">
        <v>1.1100000000000001</v>
      </c>
      <c r="F9" s="21">
        <v>0.59799999999999998</v>
      </c>
      <c r="G9" s="22">
        <v>4.9800000000000004</v>
      </c>
      <c r="H9" s="21">
        <v>0.47</v>
      </c>
      <c r="I9" s="22">
        <v>5.04</v>
      </c>
      <c r="J9" s="23">
        <v>1.0680000000000001</v>
      </c>
      <c r="K9" s="22">
        <v>5.01</v>
      </c>
      <c r="L9" s="23">
        <v>489.46</v>
      </c>
      <c r="M9" s="29"/>
      <c r="N9" s="38">
        <v>222.75</v>
      </c>
      <c r="O9" s="39">
        <v>5.72</v>
      </c>
      <c r="P9" s="38">
        <v>253.91</v>
      </c>
      <c r="Q9" s="39">
        <v>5.62</v>
      </c>
      <c r="R9" s="29"/>
      <c r="S9" s="23">
        <v>239.7</v>
      </c>
      <c r="T9" s="22">
        <v>0.84</v>
      </c>
      <c r="U9" s="23">
        <v>239.7</v>
      </c>
      <c r="V9" s="22">
        <v>0.84</v>
      </c>
      <c r="W9" s="23">
        <v>239.7</v>
      </c>
      <c r="X9" s="22">
        <v>0.84</v>
      </c>
      <c r="Y9" s="23">
        <v>239.7</v>
      </c>
      <c r="Z9" s="22">
        <v>0.84</v>
      </c>
      <c r="AA9" s="23">
        <v>239.7</v>
      </c>
      <c r="AB9" s="22">
        <v>0.84</v>
      </c>
      <c r="AC9" s="23">
        <v>239.7</v>
      </c>
      <c r="AD9" s="22">
        <v>0.84</v>
      </c>
      <c r="AE9" s="23">
        <v>239.7</v>
      </c>
      <c r="AF9" s="22">
        <v>0.84</v>
      </c>
      <c r="AG9" s="23">
        <v>607.70000000000005</v>
      </c>
      <c r="AH9" s="22">
        <v>3.54</v>
      </c>
      <c r="AI9" s="23">
        <v>607.70000000000005</v>
      </c>
      <c r="AJ9" s="22">
        <v>3.54</v>
      </c>
      <c r="AK9" s="23">
        <v>1251.7</v>
      </c>
      <c r="AL9" s="22">
        <v>4.4800000000000004</v>
      </c>
      <c r="AM9" s="23">
        <v>5667.7</v>
      </c>
      <c r="AN9" s="22">
        <v>5.18</v>
      </c>
      <c r="AO9" s="29"/>
      <c r="AP9" s="40">
        <v>0</v>
      </c>
      <c r="AQ9" s="41">
        <v>0</v>
      </c>
      <c r="AR9" s="40">
        <v>951.91000000000008</v>
      </c>
      <c r="AS9" s="41">
        <v>2.08</v>
      </c>
      <c r="AT9" s="40">
        <v>983.06999999999994</v>
      </c>
      <c r="AU9" s="41">
        <v>2.17</v>
      </c>
      <c r="AV9" s="29"/>
      <c r="AW9" s="42">
        <v>1.5</v>
      </c>
      <c r="AX9" s="42">
        <v>1.5</v>
      </c>
      <c r="AY9" s="22">
        <v>0</v>
      </c>
      <c r="AZ9" s="42">
        <v>0</v>
      </c>
      <c r="BA9" s="22">
        <v>0</v>
      </c>
      <c r="BB9" s="42">
        <v>0</v>
      </c>
      <c r="BC9" s="22">
        <v>0</v>
      </c>
      <c r="BD9" s="29"/>
      <c r="BE9" s="43">
        <v>83.85</v>
      </c>
      <c r="BF9" s="39">
        <v>7.71</v>
      </c>
      <c r="BG9" s="43">
        <v>75.8</v>
      </c>
      <c r="BH9" s="39">
        <v>7.75</v>
      </c>
      <c r="BI9" s="43">
        <v>51.1</v>
      </c>
      <c r="BJ9" s="39">
        <v>14.45</v>
      </c>
      <c r="BK9" s="43">
        <v>8</v>
      </c>
      <c r="BL9" s="39">
        <v>2.56</v>
      </c>
      <c r="BM9" s="29"/>
    </row>
    <row r="10" spans="1:65" x14ac:dyDescent="0.35">
      <c r="A10">
        <v>1</v>
      </c>
      <c r="B10" t="s">
        <v>47</v>
      </c>
      <c r="C10" t="s">
        <v>48</v>
      </c>
      <c r="D10" s="21">
        <v>0.20169999999999999</v>
      </c>
      <c r="E10" s="22">
        <v>4.21</v>
      </c>
      <c r="F10" s="21">
        <v>0.88570000000000004</v>
      </c>
      <c r="G10" s="22">
        <v>47.13</v>
      </c>
      <c r="H10" s="21">
        <v>0.44209999999999999</v>
      </c>
      <c r="I10" s="22">
        <v>44.87</v>
      </c>
      <c r="J10" s="23">
        <v>1.3278000000000001</v>
      </c>
      <c r="K10" s="22">
        <v>46.37</v>
      </c>
      <c r="L10" s="23">
        <v>476.92</v>
      </c>
      <c r="M10" s="29"/>
      <c r="N10" s="38">
        <v>254.4</v>
      </c>
      <c r="O10" s="39">
        <v>8.7200000000000006</v>
      </c>
      <c r="P10" s="38">
        <v>364.4</v>
      </c>
      <c r="Q10" s="39">
        <v>8.68</v>
      </c>
      <c r="R10" s="29"/>
      <c r="S10" s="23">
        <v>182.6</v>
      </c>
      <c r="T10" s="22">
        <v>-1.1399999999999999</v>
      </c>
      <c r="U10" s="23">
        <v>182.6</v>
      </c>
      <c r="V10" s="22">
        <v>-1.1399999999999999</v>
      </c>
      <c r="W10" s="23">
        <v>182.6</v>
      </c>
      <c r="X10" s="22">
        <v>-1.1399999999999999</v>
      </c>
      <c r="Y10" s="23">
        <v>182.6</v>
      </c>
      <c r="Z10" s="22">
        <v>-1.1399999999999999</v>
      </c>
      <c r="AA10" s="23">
        <v>182.6</v>
      </c>
      <c r="AB10" s="22">
        <v>-1.1399999999999999</v>
      </c>
      <c r="AC10" s="23">
        <v>182.6</v>
      </c>
      <c r="AD10" s="22">
        <v>-1.1399999999999999</v>
      </c>
      <c r="AE10" s="23">
        <v>182.6</v>
      </c>
      <c r="AF10" s="22">
        <v>-1.1399999999999999</v>
      </c>
      <c r="AG10" s="23">
        <v>182.6</v>
      </c>
      <c r="AH10" s="22">
        <v>-1.1399999999999999</v>
      </c>
      <c r="AI10" s="23">
        <v>182.6</v>
      </c>
      <c r="AJ10" s="22">
        <v>-1.1399999999999999</v>
      </c>
      <c r="AK10" s="23">
        <v>182.6</v>
      </c>
      <c r="AL10" s="22">
        <v>-1.1399999999999999</v>
      </c>
      <c r="AM10" s="23">
        <v>182.6</v>
      </c>
      <c r="AN10" s="22">
        <v>-1.1399999999999999</v>
      </c>
      <c r="AO10" s="29"/>
      <c r="AP10" s="40">
        <v>0</v>
      </c>
      <c r="AQ10" s="41">
        <v>0</v>
      </c>
      <c r="AR10" s="40">
        <v>913.92000000000007</v>
      </c>
      <c r="AS10" s="41">
        <v>4.29</v>
      </c>
      <c r="AT10" s="40">
        <v>1023.92</v>
      </c>
      <c r="AU10" s="41">
        <v>4.7300000000000004</v>
      </c>
      <c r="AV10" s="29"/>
      <c r="AW10" s="42">
        <v>0</v>
      </c>
      <c r="AX10" s="42">
        <v>0</v>
      </c>
      <c r="AY10" s="22">
        <v>0</v>
      </c>
      <c r="AZ10" s="42">
        <v>0</v>
      </c>
      <c r="BA10" s="22">
        <v>0</v>
      </c>
      <c r="BB10" s="42">
        <v>0</v>
      </c>
      <c r="BC10" s="22">
        <v>0</v>
      </c>
      <c r="BD10" s="29"/>
      <c r="BE10" s="43">
        <v>83.9</v>
      </c>
      <c r="BF10" s="39">
        <v>7.77</v>
      </c>
      <c r="BG10" s="43">
        <v>75.8</v>
      </c>
      <c r="BH10" s="39">
        <v>7.75</v>
      </c>
      <c r="BI10" s="43">
        <v>51.1</v>
      </c>
      <c r="BJ10" s="39">
        <v>14.45</v>
      </c>
      <c r="BK10" s="43">
        <v>16.600000000000001</v>
      </c>
      <c r="BL10" s="39">
        <v>5.73</v>
      </c>
      <c r="BM10" s="29"/>
    </row>
    <row r="11" spans="1:65" x14ac:dyDescent="0.35">
      <c r="A11">
        <v>1</v>
      </c>
      <c r="B11" t="s">
        <v>49</v>
      </c>
      <c r="C11" t="s">
        <v>50</v>
      </c>
      <c r="D11" s="21">
        <v>0.13769999999999999</v>
      </c>
      <c r="E11" s="22">
        <v>3.16</v>
      </c>
      <c r="F11" s="21">
        <v>0.44490000000000002</v>
      </c>
      <c r="G11" s="22">
        <v>2.4500000000000002</v>
      </c>
      <c r="H11" s="21">
        <v>0.35470000000000002</v>
      </c>
      <c r="I11" s="22">
        <v>2.25</v>
      </c>
      <c r="J11" s="23">
        <v>0.79960000000000009</v>
      </c>
      <c r="K11" s="22">
        <v>2.36</v>
      </c>
      <c r="L11" s="23">
        <v>434.65</v>
      </c>
      <c r="M11" s="29"/>
      <c r="N11" s="38">
        <v>217.08</v>
      </c>
      <c r="O11" s="39">
        <v>7.33</v>
      </c>
      <c r="P11" s="38">
        <v>274.16000000000003</v>
      </c>
      <c r="Q11" s="39">
        <v>9.8800000000000008</v>
      </c>
      <c r="R11" s="29"/>
      <c r="S11" s="23">
        <v>188</v>
      </c>
      <c r="T11" s="22">
        <v>9.3000000000000007</v>
      </c>
      <c r="U11" s="23">
        <v>188</v>
      </c>
      <c r="V11" s="22">
        <v>9.3000000000000007</v>
      </c>
      <c r="W11" s="23">
        <v>188</v>
      </c>
      <c r="X11" s="22">
        <v>9.3000000000000007</v>
      </c>
      <c r="Y11" s="23">
        <v>188</v>
      </c>
      <c r="Z11" s="22">
        <v>9.3000000000000007</v>
      </c>
      <c r="AA11" s="23">
        <v>188</v>
      </c>
      <c r="AB11" s="22">
        <v>9.3000000000000007</v>
      </c>
      <c r="AC11" s="23">
        <v>188</v>
      </c>
      <c r="AD11" s="22">
        <v>9.3000000000000007</v>
      </c>
      <c r="AE11" s="23">
        <v>188</v>
      </c>
      <c r="AF11" s="22">
        <v>9.3000000000000007</v>
      </c>
      <c r="AG11" s="23">
        <v>188</v>
      </c>
      <c r="AH11" s="22">
        <v>9.3000000000000007</v>
      </c>
      <c r="AI11" s="23">
        <v>188</v>
      </c>
      <c r="AJ11" s="22">
        <v>9.3000000000000007</v>
      </c>
      <c r="AK11" s="23">
        <v>188</v>
      </c>
      <c r="AL11" s="22">
        <v>9.3000000000000007</v>
      </c>
      <c r="AM11" s="23">
        <v>188</v>
      </c>
      <c r="AN11" s="22">
        <v>9.3000000000000007</v>
      </c>
      <c r="AO11" s="29"/>
      <c r="AP11" s="40">
        <v>0</v>
      </c>
      <c r="AQ11" s="41">
        <v>0</v>
      </c>
      <c r="AR11" s="40">
        <v>839.73</v>
      </c>
      <c r="AS11" s="41">
        <v>5.55</v>
      </c>
      <c r="AT11" s="40">
        <v>896.81</v>
      </c>
      <c r="AU11" s="41">
        <v>6.4</v>
      </c>
      <c r="AV11" s="29"/>
      <c r="AW11" s="42">
        <v>1.5</v>
      </c>
      <c r="AX11" s="42">
        <v>1.5</v>
      </c>
      <c r="AY11" s="22">
        <v>0</v>
      </c>
      <c r="AZ11" s="42">
        <v>0</v>
      </c>
      <c r="BA11" s="22">
        <v>0</v>
      </c>
      <c r="BB11" s="42">
        <v>0</v>
      </c>
      <c r="BC11" s="22">
        <v>0</v>
      </c>
      <c r="BD11" s="29"/>
      <c r="BE11" s="43">
        <v>83.85</v>
      </c>
      <c r="BF11" s="39">
        <v>7.79</v>
      </c>
      <c r="BG11" s="43">
        <v>75.8</v>
      </c>
      <c r="BH11" s="39">
        <v>7.81</v>
      </c>
      <c r="BI11" s="43">
        <v>51</v>
      </c>
      <c r="BJ11" s="39">
        <v>14.22</v>
      </c>
      <c r="BK11" s="43">
        <v>12.2</v>
      </c>
      <c r="BL11" s="39">
        <v>6.09</v>
      </c>
      <c r="BM11" s="29"/>
    </row>
    <row r="12" spans="1:65" x14ac:dyDescent="0.35">
      <c r="A12">
        <v>1</v>
      </c>
      <c r="B12" t="s">
        <v>51</v>
      </c>
      <c r="C12" t="s">
        <v>52</v>
      </c>
      <c r="D12" s="21">
        <v>0.1865</v>
      </c>
      <c r="E12" s="22">
        <v>2.75</v>
      </c>
      <c r="F12" s="21">
        <v>0.48949999999999999</v>
      </c>
      <c r="G12" s="22">
        <v>13.61</v>
      </c>
      <c r="H12" s="21">
        <v>0.33179999999999998</v>
      </c>
      <c r="I12" s="22">
        <v>4.57</v>
      </c>
      <c r="J12" s="23">
        <v>0.82129999999999992</v>
      </c>
      <c r="K12" s="22">
        <v>9.77</v>
      </c>
      <c r="L12" s="23">
        <v>480.99</v>
      </c>
      <c r="M12" s="29"/>
      <c r="N12" s="38">
        <v>323</v>
      </c>
      <c r="O12" s="39">
        <v>18.88</v>
      </c>
      <c r="P12" s="38">
        <v>398</v>
      </c>
      <c r="Q12" s="39">
        <v>19.3</v>
      </c>
      <c r="R12" s="29"/>
      <c r="S12" s="23">
        <v>172.5</v>
      </c>
      <c r="T12" s="22">
        <v>9.59</v>
      </c>
      <c r="U12" s="23">
        <v>172.5</v>
      </c>
      <c r="V12" s="22">
        <v>9.59</v>
      </c>
      <c r="W12" s="23">
        <v>172.5</v>
      </c>
      <c r="X12" s="22">
        <v>9.59</v>
      </c>
      <c r="Y12" s="23">
        <v>172.5</v>
      </c>
      <c r="Z12" s="22">
        <v>9.59</v>
      </c>
      <c r="AA12" s="23">
        <v>172.5</v>
      </c>
      <c r="AB12" s="22">
        <v>9.66</v>
      </c>
      <c r="AC12" s="23">
        <v>264.39999999999998</v>
      </c>
      <c r="AD12" s="22">
        <v>7.52</v>
      </c>
      <c r="AE12" s="23">
        <v>264.39999999999998</v>
      </c>
      <c r="AF12" s="22">
        <v>7.52</v>
      </c>
      <c r="AG12" s="23">
        <v>723.90000000000009</v>
      </c>
      <c r="AH12" s="22">
        <v>5.17</v>
      </c>
      <c r="AI12" s="23">
        <v>907.7</v>
      </c>
      <c r="AJ12" s="22">
        <v>4.8899999999999997</v>
      </c>
      <c r="AK12" s="23">
        <v>1918.6</v>
      </c>
      <c r="AL12" s="22">
        <v>4.33</v>
      </c>
      <c r="AM12" s="23">
        <v>7580.6</v>
      </c>
      <c r="AN12" s="22">
        <v>0.09</v>
      </c>
      <c r="AO12" s="29"/>
      <c r="AP12" s="40">
        <v>0</v>
      </c>
      <c r="AQ12" s="41">
        <v>0</v>
      </c>
      <c r="AR12" s="40">
        <v>976.49</v>
      </c>
      <c r="AS12" s="41">
        <v>8.84</v>
      </c>
      <c r="AT12" s="40">
        <v>1051.49</v>
      </c>
      <c r="AU12" s="41">
        <v>9.6300000000000008</v>
      </c>
      <c r="AV12" s="29"/>
      <c r="AW12" s="42">
        <v>0</v>
      </c>
      <c r="AX12" s="42">
        <v>0</v>
      </c>
      <c r="AY12" s="22">
        <v>0</v>
      </c>
      <c r="AZ12" s="42">
        <v>0</v>
      </c>
      <c r="BA12" s="22">
        <v>0</v>
      </c>
      <c r="BB12" s="42">
        <v>0</v>
      </c>
      <c r="BC12" s="22">
        <v>0</v>
      </c>
      <c r="BD12" s="29"/>
      <c r="BE12" s="43">
        <v>83.85</v>
      </c>
      <c r="BF12" s="39">
        <v>7.71</v>
      </c>
      <c r="BG12" s="43">
        <v>75.8</v>
      </c>
      <c r="BH12" s="39">
        <v>7.75</v>
      </c>
      <c r="BI12" s="43">
        <v>51.1</v>
      </c>
      <c r="BJ12" s="39">
        <v>14.45</v>
      </c>
      <c r="BK12" s="43">
        <v>16.600000000000001</v>
      </c>
      <c r="BL12" s="39">
        <v>5.73</v>
      </c>
      <c r="BM12" s="29"/>
    </row>
    <row r="13" spans="1:65" x14ac:dyDescent="0.35">
      <c r="A13">
        <v>1</v>
      </c>
      <c r="B13" t="s">
        <v>53</v>
      </c>
      <c r="C13" t="s">
        <v>54</v>
      </c>
      <c r="D13" s="21">
        <v>0.123</v>
      </c>
      <c r="E13" s="22">
        <v>3.6</v>
      </c>
      <c r="F13" s="21">
        <v>0.26590000000000003</v>
      </c>
      <c r="G13" s="22">
        <v>3.71</v>
      </c>
      <c r="H13" s="21">
        <v>0.2087</v>
      </c>
      <c r="I13" s="22">
        <v>7.1</v>
      </c>
      <c r="J13" s="23">
        <v>0.47460000000000002</v>
      </c>
      <c r="K13" s="22">
        <v>5.17</v>
      </c>
      <c r="L13" s="23">
        <v>424.7</v>
      </c>
      <c r="M13" s="29"/>
      <c r="N13" s="38">
        <v>290.70999999999998</v>
      </c>
      <c r="O13" s="39">
        <v>1.04</v>
      </c>
      <c r="P13" s="38">
        <v>379.42</v>
      </c>
      <c r="Q13" s="39">
        <v>0.8</v>
      </c>
      <c r="R13" s="29"/>
      <c r="S13" s="23">
        <v>238</v>
      </c>
      <c r="T13" s="22">
        <v>6.73</v>
      </c>
      <c r="U13" s="23">
        <v>238</v>
      </c>
      <c r="V13" s="22">
        <v>6.73</v>
      </c>
      <c r="W13" s="23">
        <v>238</v>
      </c>
      <c r="X13" s="22">
        <v>6.73</v>
      </c>
      <c r="Y13" s="23">
        <v>238</v>
      </c>
      <c r="Z13" s="22">
        <v>6.73</v>
      </c>
      <c r="AA13" s="23">
        <v>238</v>
      </c>
      <c r="AB13" s="22">
        <v>6.73</v>
      </c>
      <c r="AC13" s="23">
        <v>238</v>
      </c>
      <c r="AD13" s="22">
        <v>6.73</v>
      </c>
      <c r="AE13" s="23">
        <v>238</v>
      </c>
      <c r="AF13" s="22">
        <v>6.73</v>
      </c>
      <c r="AG13" s="23">
        <v>238</v>
      </c>
      <c r="AH13" s="22">
        <v>6.73</v>
      </c>
      <c r="AI13" s="23">
        <v>238</v>
      </c>
      <c r="AJ13" s="22">
        <v>6.73</v>
      </c>
      <c r="AK13" s="23">
        <v>238</v>
      </c>
      <c r="AL13" s="22">
        <v>6.73</v>
      </c>
      <c r="AM13" s="23">
        <v>238</v>
      </c>
      <c r="AN13" s="22">
        <v>6.73</v>
      </c>
      <c r="AO13" s="29"/>
      <c r="AP13" s="40">
        <v>0</v>
      </c>
      <c r="AQ13" s="41">
        <v>0</v>
      </c>
      <c r="AR13" s="40">
        <v>953.41</v>
      </c>
      <c r="AS13" s="41">
        <v>3.56</v>
      </c>
      <c r="AT13" s="40">
        <v>1042.1199999999999</v>
      </c>
      <c r="AU13" s="41">
        <v>3.25</v>
      </c>
      <c r="AV13" s="29"/>
      <c r="AW13" s="42">
        <v>0</v>
      </c>
      <c r="AX13" s="42">
        <v>0</v>
      </c>
      <c r="AY13" s="22">
        <v>0</v>
      </c>
      <c r="AZ13" s="42">
        <v>0</v>
      </c>
      <c r="BA13" s="22">
        <v>0</v>
      </c>
      <c r="BB13" s="42">
        <v>0</v>
      </c>
      <c r="BC13" s="22">
        <v>0</v>
      </c>
      <c r="BD13" s="29"/>
      <c r="BE13" s="43">
        <v>83.85</v>
      </c>
      <c r="BF13" s="39">
        <v>7.71</v>
      </c>
      <c r="BG13" s="43">
        <v>75.8</v>
      </c>
      <c r="BH13" s="39">
        <v>7.75</v>
      </c>
      <c r="BI13" s="43">
        <v>51.1</v>
      </c>
      <c r="BJ13" s="39">
        <v>14.45</v>
      </c>
      <c r="BK13" s="43">
        <v>7.5</v>
      </c>
      <c r="BL13" s="39">
        <v>0</v>
      </c>
      <c r="BM13" s="29"/>
    </row>
    <row r="14" spans="1:65" x14ac:dyDescent="0.35">
      <c r="A14">
        <v>1</v>
      </c>
      <c r="B14" t="s">
        <v>55</v>
      </c>
      <c r="C14" t="s">
        <v>56</v>
      </c>
      <c r="D14" s="21">
        <v>0.1411</v>
      </c>
      <c r="E14" s="22">
        <v>11.99</v>
      </c>
      <c r="F14" s="21">
        <v>0.31040000000000001</v>
      </c>
      <c r="G14" s="22">
        <v>7.09</v>
      </c>
      <c r="H14" s="21">
        <v>0.18759999999999999</v>
      </c>
      <c r="I14" s="22">
        <v>9.52</v>
      </c>
      <c r="J14" s="23">
        <v>0.498</v>
      </c>
      <c r="K14" s="22">
        <v>7.99</v>
      </c>
      <c r="L14" s="23">
        <v>471.9</v>
      </c>
      <c r="M14" s="29"/>
      <c r="N14" s="38">
        <v>353.29</v>
      </c>
      <c r="O14" s="39">
        <v>8.84</v>
      </c>
      <c r="P14" s="38">
        <v>376.58</v>
      </c>
      <c r="Q14" s="39">
        <v>5.73</v>
      </c>
      <c r="R14" s="29"/>
      <c r="S14" s="23">
        <v>307</v>
      </c>
      <c r="T14" s="22">
        <v>4.78</v>
      </c>
      <c r="U14" s="23">
        <v>307</v>
      </c>
      <c r="V14" s="22">
        <v>4.78</v>
      </c>
      <c r="W14" s="23" t="s">
        <v>773</v>
      </c>
      <c r="X14" s="22" t="s">
        <v>773</v>
      </c>
      <c r="Y14" s="23" t="s">
        <v>773</v>
      </c>
      <c r="Z14" s="22" t="s">
        <v>773</v>
      </c>
      <c r="AA14" s="23" t="s">
        <v>773</v>
      </c>
      <c r="AB14" s="22" t="s">
        <v>773</v>
      </c>
      <c r="AC14" s="23" t="s">
        <v>773</v>
      </c>
      <c r="AD14" s="22" t="s">
        <v>773</v>
      </c>
      <c r="AE14" s="23" t="s">
        <v>773</v>
      </c>
      <c r="AF14" s="22" t="s">
        <v>773</v>
      </c>
      <c r="AG14" s="23" t="s">
        <v>773</v>
      </c>
      <c r="AH14" s="22" t="s">
        <v>773</v>
      </c>
      <c r="AI14" s="23" t="s">
        <v>773</v>
      </c>
      <c r="AJ14" s="22" t="s">
        <v>773</v>
      </c>
      <c r="AK14" s="23" t="s">
        <v>773</v>
      </c>
      <c r="AL14" s="22" t="s">
        <v>773</v>
      </c>
      <c r="AM14" s="23" t="s">
        <v>773</v>
      </c>
      <c r="AN14" s="22" t="s">
        <v>773</v>
      </c>
      <c r="AO14" s="29"/>
      <c r="AP14" s="40">
        <v>0</v>
      </c>
      <c r="AQ14" s="41">
        <v>0</v>
      </c>
      <c r="AR14" s="40">
        <v>1132.19</v>
      </c>
      <c r="AS14" s="41">
        <v>8.9700000000000006</v>
      </c>
      <c r="AT14" s="40">
        <v>1155.48</v>
      </c>
      <c r="AU14" s="41">
        <v>7.93</v>
      </c>
      <c r="AV14" s="29"/>
      <c r="AW14" s="42">
        <v>1.25</v>
      </c>
      <c r="AX14" s="42">
        <v>1.25</v>
      </c>
      <c r="AY14" s="22">
        <v>0</v>
      </c>
      <c r="AZ14" s="42">
        <v>0</v>
      </c>
      <c r="BA14" s="22">
        <v>0</v>
      </c>
      <c r="BB14" s="42">
        <v>0</v>
      </c>
      <c r="BC14" s="22">
        <v>0</v>
      </c>
      <c r="BD14" s="29"/>
      <c r="BE14" s="43">
        <v>83.85</v>
      </c>
      <c r="BF14" s="39">
        <v>7.71</v>
      </c>
      <c r="BG14" s="43">
        <v>75.8</v>
      </c>
      <c r="BH14" s="39">
        <v>7.75</v>
      </c>
      <c r="BI14" s="43">
        <v>51.1</v>
      </c>
      <c r="BJ14" s="39">
        <v>14.45</v>
      </c>
      <c r="BK14" s="43">
        <v>8.85</v>
      </c>
      <c r="BL14" s="39">
        <v>4.7300000000000004</v>
      </c>
      <c r="BM14" s="29"/>
    </row>
    <row r="15" spans="1:65" x14ac:dyDescent="0.35">
      <c r="A15">
        <v>2</v>
      </c>
      <c r="B15" t="s">
        <v>57</v>
      </c>
      <c r="C15" t="s">
        <v>58</v>
      </c>
      <c r="D15" s="21">
        <v>0.12989999999999999</v>
      </c>
      <c r="E15" s="22">
        <v>11.84</v>
      </c>
      <c r="F15" s="21">
        <v>0.32140000000000002</v>
      </c>
      <c r="G15" s="22">
        <v>1.43</v>
      </c>
      <c r="H15" s="21">
        <v>0.25309999999999999</v>
      </c>
      <c r="I15" s="22">
        <v>1.42</v>
      </c>
      <c r="J15" s="23">
        <v>0.57450000000000001</v>
      </c>
      <c r="K15" s="22">
        <v>1.42</v>
      </c>
      <c r="L15" s="23">
        <v>420.6</v>
      </c>
      <c r="M15" s="29"/>
      <c r="N15" s="38">
        <v>245.28</v>
      </c>
      <c r="O15" s="39">
        <v>-6.96</v>
      </c>
      <c r="P15" s="38">
        <v>350.4</v>
      </c>
      <c r="Q15" s="39">
        <v>-6.95</v>
      </c>
      <c r="R15" s="29"/>
      <c r="S15" s="23">
        <v>220.08</v>
      </c>
      <c r="T15" s="22">
        <v>13</v>
      </c>
      <c r="U15" s="23">
        <v>220.08</v>
      </c>
      <c r="V15" s="22">
        <v>13</v>
      </c>
      <c r="W15" s="23">
        <v>220.08</v>
      </c>
      <c r="X15" s="22">
        <v>13</v>
      </c>
      <c r="Y15" s="23">
        <v>220.08</v>
      </c>
      <c r="Z15" s="22">
        <v>13</v>
      </c>
      <c r="AA15" s="23">
        <v>220.08</v>
      </c>
      <c r="AB15" s="22">
        <v>13</v>
      </c>
      <c r="AC15" s="23">
        <v>220.08</v>
      </c>
      <c r="AD15" s="22">
        <v>13</v>
      </c>
      <c r="AE15" s="23">
        <v>220.08</v>
      </c>
      <c r="AF15" s="22">
        <v>13</v>
      </c>
      <c r="AG15" s="23">
        <v>220.08</v>
      </c>
      <c r="AH15" s="22">
        <v>13</v>
      </c>
      <c r="AI15" s="23">
        <v>220.08</v>
      </c>
      <c r="AJ15" s="22">
        <v>13</v>
      </c>
      <c r="AK15" s="23">
        <v>220.08</v>
      </c>
      <c r="AL15" s="22">
        <v>13</v>
      </c>
      <c r="AM15" s="23">
        <v>220.08</v>
      </c>
      <c r="AN15" s="22">
        <v>13</v>
      </c>
      <c r="AO15" s="29"/>
      <c r="AP15" s="40">
        <v>0</v>
      </c>
      <c r="AQ15" s="41">
        <v>0</v>
      </c>
      <c r="AR15" s="40">
        <v>885.96</v>
      </c>
      <c r="AS15" s="41">
        <v>6.17</v>
      </c>
      <c r="AT15" s="40">
        <v>991.08</v>
      </c>
      <c r="AU15" s="41">
        <v>4.6100000000000003</v>
      </c>
      <c r="AV15" s="29"/>
      <c r="AW15" s="42">
        <v>1.5</v>
      </c>
      <c r="AX15" s="42">
        <v>1.5</v>
      </c>
      <c r="AY15" s="22">
        <v>0</v>
      </c>
      <c r="AZ15" s="42">
        <v>0</v>
      </c>
      <c r="BA15" s="22">
        <v>0</v>
      </c>
      <c r="BB15" s="42">
        <v>0</v>
      </c>
      <c r="BC15" s="22">
        <v>0</v>
      </c>
      <c r="BD15" s="29"/>
      <c r="BE15" s="43">
        <v>83.85</v>
      </c>
      <c r="BF15" s="39">
        <v>7.85</v>
      </c>
      <c r="BG15" s="43">
        <v>75.8</v>
      </c>
      <c r="BH15" s="39">
        <v>7.82</v>
      </c>
      <c r="BI15" s="43">
        <v>51.1</v>
      </c>
      <c r="BJ15" s="39">
        <v>14.45</v>
      </c>
      <c r="BK15" s="43">
        <v>16.600000000000001</v>
      </c>
      <c r="BL15" s="39">
        <v>5.73</v>
      </c>
      <c r="BM15" s="29"/>
    </row>
    <row r="16" spans="1:65" x14ac:dyDescent="0.35">
      <c r="A16">
        <v>2</v>
      </c>
      <c r="B16" t="s">
        <v>59</v>
      </c>
      <c r="C16" t="s">
        <v>60</v>
      </c>
      <c r="D16" s="21">
        <v>6.7199999999999996E-2</v>
      </c>
      <c r="E16" s="22">
        <v>5.94</v>
      </c>
      <c r="F16" s="21">
        <v>0.1517</v>
      </c>
      <c r="G16" s="22">
        <v>4.5</v>
      </c>
      <c r="H16" s="21">
        <v>0.12139999999999999</v>
      </c>
      <c r="I16" s="22">
        <v>4.4800000000000004</v>
      </c>
      <c r="J16" s="23">
        <v>0.27310000000000001</v>
      </c>
      <c r="K16" s="22">
        <v>4.49</v>
      </c>
      <c r="L16" s="23">
        <v>275.07</v>
      </c>
      <c r="M16" s="29"/>
      <c r="N16" s="38">
        <v>178.11</v>
      </c>
      <c r="O16" s="39">
        <v>2</v>
      </c>
      <c r="P16" s="38">
        <v>233.99</v>
      </c>
      <c r="Q16" s="39">
        <v>2</v>
      </c>
      <c r="R16" s="29"/>
      <c r="S16" s="23">
        <v>149.55000000000001</v>
      </c>
      <c r="T16" s="22">
        <v>0</v>
      </c>
      <c r="U16" s="23">
        <v>176.92</v>
      </c>
      <c r="V16" s="22">
        <v>0</v>
      </c>
      <c r="W16" s="23">
        <v>165.6</v>
      </c>
      <c r="X16" s="22">
        <v>0</v>
      </c>
      <c r="Y16" s="23">
        <v>215.6</v>
      </c>
      <c r="Z16" s="22">
        <v>0</v>
      </c>
      <c r="AA16" s="23">
        <v>265.60000000000002</v>
      </c>
      <c r="AB16" s="22">
        <v>0</v>
      </c>
      <c r="AC16" s="23">
        <v>315.60000000000002</v>
      </c>
      <c r="AD16" s="22">
        <v>0</v>
      </c>
      <c r="AE16" s="23">
        <v>365.6</v>
      </c>
      <c r="AF16" s="22">
        <v>0</v>
      </c>
      <c r="AG16" s="23">
        <v>1165.5999999999999</v>
      </c>
      <c r="AH16" s="22">
        <v>0</v>
      </c>
      <c r="AI16" s="23">
        <v>1365.6</v>
      </c>
      <c r="AJ16" s="22">
        <v>0</v>
      </c>
      <c r="AK16" s="23">
        <v>3115.6</v>
      </c>
      <c r="AL16" s="22">
        <v>0</v>
      </c>
      <c r="AM16" s="23">
        <v>12500</v>
      </c>
      <c r="AN16" s="22">
        <v>0</v>
      </c>
      <c r="AO16" s="29"/>
      <c r="AP16" s="40">
        <v>0</v>
      </c>
      <c r="AQ16" s="41">
        <v>0</v>
      </c>
      <c r="AR16" s="40">
        <v>602.73</v>
      </c>
      <c r="AS16" s="41">
        <v>3.24</v>
      </c>
      <c r="AT16" s="40">
        <v>685.98</v>
      </c>
      <c r="AU16" s="41">
        <v>3</v>
      </c>
      <c r="AV16" s="29"/>
      <c r="AW16" s="42">
        <v>2</v>
      </c>
      <c r="AX16" s="42">
        <v>2</v>
      </c>
      <c r="AY16" s="22">
        <v>11.11</v>
      </c>
      <c r="AZ16" s="42">
        <v>0</v>
      </c>
      <c r="BA16" s="22">
        <v>0</v>
      </c>
      <c r="BB16" s="42">
        <v>0</v>
      </c>
      <c r="BC16" s="22">
        <v>0</v>
      </c>
      <c r="BD16" s="29"/>
      <c r="BE16" s="43">
        <v>83.85</v>
      </c>
      <c r="BF16" s="39">
        <v>7.68</v>
      </c>
      <c r="BG16" s="43">
        <v>75.8</v>
      </c>
      <c r="BH16" s="39">
        <v>7.7</v>
      </c>
      <c r="BI16" s="43">
        <v>51.1</v>
      </c>
      <c r="BJ16" s="39">
        <v>14.45</v>
      </c>
      <c r="BK16" s="43">
        <v>11.25</v>
      </c>
      <c r="BL16" s="39">
        <v>0</v>
      </c>
      <c r="BM16" s="29"/>
    </row>
    <row r="17" spans="1:65" x14ac:dyDescent="0.35">
      <c r="A17">
        <v>2</v>
      </c>
      <c r="B17" t="s">
        <v>61</v>
      </c>
      <c r="C17" t="s">
        <v>62</v>
      </c>
      <c r="D17" s="21">
        <v>0.1411</v>
      </c>
      <c r="E17" s="22">
        <v>0.8</v>
      </c>
      <c r="F17" s="21">
        <v>0.29780000000000001</v>
      </c>
      <c r="G17" s="22">
        <v>4.05</v>
      </c>
      <c r="H17" s="21">
        <v>0.23169999999999999</v>
      </c>
      <c r="I17" s="22">
        <v>4.05</v>
      </c>
      <c r="J17" s="23">
        <v>0.52949999999999997</v>
      </c>
      <c r="K17" s="22">
        <v>4.05</v>
      </c>
      <c r="L17" s="23">
        <v>530.26</v>
      </c>
      <c r="M17" s="29"/>
      <c r="N17" s="38">
        <v>204.72</v>
      </c>
      <c r="O17" s="39">
        <v>0</v>
      </c>
      <c r="P17" s="38">
        <v>255.75</v>
      </c>
      <c r="Q17" s="39">
        <v>0</v>
      </c>
      <c r="R17" s="29"/>
      <c r="S17" s="23">
        <v>188.23</v>
      </c>
      <c r="T17" s="22">
        <v>0</v>
      </c>
      <c r="U17" s="23">
        <v>188.23</v>
      </c>
      <c r="V17" s="22">
        <v>0</v>
      </c>
      <c r="W17" s="23" t="s">
        <v>773</v>
      </c>
      <c r="X17" s="22" t="s">
        <v>773</v>
      </c>
      <c r="Y17" s="23" t="s">
        <v>773</v>
      </c>
      <c r="Z17" s="22" t="s">
        <v>773</v>
      </c>
      <c r="AA17" s="23" t="s">
        <v>773</v>
      </c>
      <c r="AB17" s="22" t="s">
        <v>773</v>
      </c>
      <c r="AC17" s="23" t="s">
        <v>773</v>
      </c>
      <c r="AD17" s="22" t="s">
        <v>773</v>
      </c>
      <c r="AE17" s="23" t="s">
        <v>773</v>
      </c>
      <c r="AF17" s="22" t="s">
        <v>773</v>
      </c>
      <c r="AG17" s="23" t="s">
        <v>773</v>
      </c>
      <c r="AH17" s="22" t="s">
        <v>773</v>
      </c>
      <c r="AI17" s="23" t="s">
        <v>773</v>
      </c>
      <c r="AJ17" s="22" t="s">
        <v>773</v>
      </c>
      <c r="AK17" s="23" t="s">
        <v>773</v>
      </c>
      <c r="AL17" s="22" t="s">
        <v>773</v>
      </c>
      <c r="AM17" s="23" t="s">
        <v>773</v>
      </c>
      <c r="AN17" s="22" t="s">
        <v>773</v>
      </c>
      <c r="AO17" s="29"/>
      <c r="AP17" s="40">
        <v>0</v>
      </c>
      <c r="AQ17" s="41">
        <v>0</v>
      </c>
      <c r="AR17" s="40">
        <v>923.21</v>
      </c>
      <c r="AS17" s="41">
        <v>0.46</v>
      </c>
      <c r="AT17" s="40">
        <v>974.24</v>
      </c>
      <c r="AU17" s="41">
        <v>0.43</v>
      </c>
      <c r="AV17" s="29"/>
      <c r="AW17" s="42">
        <v>1</v>
      </c>
      <c r="AX17" s="42">
        <v>1</v>
      </c>
      <c r="AY17" s="22">
        <v>0</v>
      </c>
      <c r="AZ17" s="42">
        <v>0</v>
      </c>
      <c r="BA17" s="22">
        <v>0</v>
      </c>
      <c r="BB17" s="42">
        <v>0</v>
      </c>
      <c r="BC17" s="22">
        <v>0</v>
      </c>
      <c r="BD17" s="29"/>
      <c r="BE17" s="43">
        <v>62.5</v>
      </c>
      <c r="BF17" s="39">
        <v>0</v>
      </c>
      <c r="BG17" s="43">
        <v>55.5</v>
      </c>
      <c r="BH17" s="39">
        <v>0</v>
      </c>
      <c r="BI17" s="43">
        <v>38</v>
      </c>
      <c r="BJ17" s="39">
        <v>10.14</v>
      </c>
      <c r="BK17" s="43">
        <v>11.95</v>
      </c>
      <c r="BL17" s="39">
        <v>0</v>
      </c>
      <c r="BM17" s="29"/>
    </row>
    <row r="18" spans="1:65" x14ac:dyDescent="0.35">
      <c r="A18">
        <v>2</v>
      </c>
      <c r="B18" t="s">
        <v>63</v>
      </c>
      <c r="C18" t="s">
        <v>64</v>
      </c>
      <c r="D18" s="21">
        <v>8.77E-2</v>
      </c>
      <c r="E18" s="22">
        <v>0.79</v>
      </c>
      <c r="F18" s="21">
        <v>0.28460000000000002</v>
      </c>
      <c r="G18" s="22">
        <v>8.7100000000000009</v>
      </c>
      <c r="H18" s="21">
        <v>0.214</v>
      </c>
      <c r="I18" s="22">
        <v>8.6999999999999993</v>
      </c>
      <c r="J18" s="23">
        <v>0.49860000000000004</v>
      </c>
      <c r="K18" s="22">
        <v>8.6999999999999993</v>
      </c>
      <c r="L18" s="23">
        <v>343.26</v>
      </c>
      <c r="M18" s="29"/>
      <c r="N18" s="38">
        <v>236</v>
      </c>
      <c r="O18" s="39">
        <v>5.83</v>
      </c>
      <c r="P18" s="38">
        <v>300</v>
      </c>
      <c r="Q18" s="39">
        <v>4.9000000000000004</v>
      </c>
      <c r="R18" s="29"/>
      <c r="S18" s="23">
        <v>125</v>
      </c>
      <c r="T18" s="22">
        <v>0</v>
      </c>
      <c r="U18" s="23">
        <v>214</v>
      </c>
      <c r="V18" s="22">
        <v>0</v>
      </c>
      <c r="W18" s="23">
        <v>119</v>
      </c>
      <c r="X18" s="22">
        <v>0</v>
      </c>
      <c r="Y18" s="23">
        <v>211</v>
      </c>
      <c r="Z18" s="22">
        <v>0</v>
      </c>
      <c r="AA18" s="23">
        <v>303</v>
      </c>
      <c r="AB18" s="22">
        <v>0</v>
      </c>
      <c r="AC18" s="23">
        <v>395</v>
      </c>
      <c r="AD18" s="22">
        <v>0</v>
      </c>
      <c r="AE18" s="23">
        <v>487</v>
      </c>
      <c r="AF18" s="22">
        <v>0</v>
      </c>
      <c r="AG18" s="23">
        <v>1959</v>
      </c>
      <c r="AH18" s="22">
        <v>0</v>
      </c>
      <c r="AI18" s="23">
        <v>2327</v>
      </c>
      <c r="AJ18" s="22">
        <v>0</v>
      </c>
      <c r="AK18" s="23">
        <v>5547</v>
      </c>
      <c r="AL18" s="22">
        <v>0</v>
      </c>
      <c r="AM18" s="23">
        <v>23754</v>
      </c>
      <c r="AN18" s="22">
        <v>0.08</v>
      </c>
      <c r="AO18" s="29"/>
      <c r="AP18" s="40">
        <v>0</v>
      </c>
      <c r="AQ18" s="41">
        <v>0</v>
      </c>
      <c r="AR18" s="40">
        <v>704.26</v>
      </c>
      <c r="AS18" s="41">
        <v>2.2799999999999998</v>
      </c>
      <c r="AT18" s="40">
        <v>857.26</v>
      </c>
      <c r="AU18" s="41">
        <v>1.98</v>
      </c>
      <c r="AV18" s="29"/>
      <c r="AW18" s="42">
        <v>1.2</v>
      </c>
      <c r="AX18" s="42">
        <v>1.2</v>
      </c>
      <c r="AY18" s="22">
        <v>0</v>
      </c>
      <c r="AZ18" s="42">
        <v>0</v>
      </c>
      <c r="BA18" s="22">
        <v>0</v>
      </c>
      <c r="BB18" s="42">
        <v>0</v>
      </c>
      <c r="BC18" s="22">
        <v>0</v>
      </c>
      <c r="BD18" s="29"/>
      <c r="BE18" s="43">
        <v>83.85</v>
      </c>
      <c r="BF18" s="39">
        <v>7.71</v>
      </c>
      <c r="BG18" s="43">
        <v>75.8</v>
      </c>
      <c r="BH18" s="39">
        <v>7.75</v>
      </c>
      <c r="BI18" s="43">
        <v>51.1</v>
      </c>
      <c r="BJ18" s="39">
        <v>21.67</v>
      </c>
      <c r="BK18" s="43">
        <v>8.5</v>
      </c>
      <c r="BL18" s="39">
        <v>3.03</v>
      </c>
      <c r="BM18" s="29"/>
    </row>
    <row r="19" spans="1:65" x14ac:dyDescent="0.35">
      <c r="A19">
        <v>2</v>
      </c>
      <c r="B19" t="s">
        <v>65</v>
      </c>
      <c r="C19" t="s">
        <v>66</v>
      </c>
      <c r="D19" s="21">
        <v>9.7699999999999995E-2</v>
      </c>
      <c r="E19" s="22">
        <v>2.42</v>
      </c>
      <c r="F19" s="21">
        <v>0.36009999999999998</v>
      </c>
      <c r="G19" s="22">
        <v>18.059999999999999</v>
      </c>
      <c r="H19" s="21">
        <v>0.27039999999999997</v>
      </c>
      <c r="I19" s="22">
        <v>17.23</v>
      </c>
      <c r="J19" s="23">
        <v>0.63049999999999995</v>
      </c>
      <c r="K19" s="22">
        <v>17.71</v>
      </c>
      <c r="L19" s="23">
        <v>285.97000000000003</v>
      </c>
      <c r="M19" s="29"/>
      <c r="N19" s="38">
        <v>217.08</v>
      </c>
      <c r="O19" s="39">
        <v>2.09</v>
      </c>
      <c r="P19" s="38">
        <v>323.04000000000002</v>
      </c>
      <c r="Q19" s="39">
        <v>2.09</v>
      </c>
      <c r="R19" s="29"/>
      <c r="S19" s="23">
        <v>190.8</v>
      </c>
      <c r="T19" s="22">
        <v>11.03</v>
      </c>
      <c r="U19" s="23">
        <v>190.8</v>
      </c>
      <c r="V19" s="22">
        <v>11.03</v>
      </c>
      <c r="W19" s="23" t="s">
        <v>773</v>
      </c>
      <c r="X19" s="22" t="s">
        <v>773</v>
      </c>
      <c r="Y19" s="23" t="s">
        <v>773</v>
      </c>
      <c r="Z19" s="22" t="s">
        <v>773</v>
      </c>
      <c r="AA19" s="23" t="s">
        <v>773</v>
      </c>
      <c r="AB19" s="22" t="s">
        <v>773</v>
      </c>
      <c r="AC19" s="23" t="s">
        <v>773</v>
      </c>
      <c r="AD19" s="22" t="s">
        <v>773</v>
      </c>
      <c r="AE19" s="23" t="s">
        <v>773</v>
      </c>
      <c r="AF19" s="22" t="s">
        <v>773</v>
      </c>
      <c r="AG19" s="23" t="s">
        <v>773</v>
      </c>
      <c r="AH19" s="22" t="s">
        <v>773</v>
      </c>
      <c r="AI19" s="23" t="s">
        <v>773</v>
      </c>
      <c r="AJ19" s="22" t="s">
        <v>773</v>
      </c>
      <c r="AK19" s="23" t="s">
        <v>773</v>
      </c>
      <c r="AL19" s="22" t="s">
        <v>773</v>
      </c>
      <c r="AM19" s="23" t="s">
        <v>773</v>
      </c>
      <c r="AN19" s="22" t="s">
        <v>773</v>
      </c>
      <c r="AO19" s="29"/>
      <c r="AP19" s="40">
        <v>0</v>
      </c>
      <c r="AQ19" s="41">
        <v>0</v>
      </c>
      <c r="AR19" s="40">
        <v>693.85000000000014</v>
      </c>
      <c r="AS19" s="41">
        <v>4.54</v>
      </c>
      <c r="AT19" s="40">
        <v>799.81</v>
      </c>
      <c r="AU19" s="41">
        <v>4.21</v>
      </c>
      <c r="AV19" s="29"/>
      <c r="AW19" s="42">
        <v>1.55</v>
      </c>
      <c r="AX19" s="42">
        <v>1.55</v>
      </c>
      <c r="AY19" s="22">
        <v>29.17</v>
      </c>
      <c r="AZ19" s="42">
        <v>0</v>
      </c>
      <c r="BA19" s="22">
        <v>0</v>
      </c>
      <c r="BB19" s="42">
        <v>1.1000000000000001</v>
      </c>
      <c r="BC19" s="22">
        <v>0</v>
      </c>
      <c r="BD19" s="29"/>
      <c r="BE19" s="43">
        <v>83.87</v>
      </c>
      <c r="BF19" s="39">
        <v>7.73</v>
      </c>
      <c r="BG19" s="43">
        <v>75.8</v>
      </c>
      <c r="BH19" s="39">
        <v>7.75</v>
      </c>
      <c r="BI19" s="43">
        <v>51.11</v>
      </c>
      <c r="BJ19" s="39">
        <v>14.47</v>
      </c>
      <c r="BK19" s="43">
        <v>4.95</v>
      </c>
      <c r="BL19" s="39">
        <v>3.13</v>
      </c>
      <c r="BM19" s="29"/>
    </row>
    <row r="20" spans="1:65" x14ac:dyDescent="0.35">
      <c r="A20">
        <v>2</v>
      </c>
      <c r="B20" t="s">
        <v>67</v>
      </c>
      <c r="C20" t="s">
        <v>68</v>
      </c>
      <c r="D20" s="21">
        <v>0.1087</v>
      </c>
      <c r="E20" s="22">
        <v>-0.57999999999999996</v>
      </c>
      <c r="F20" s="21">
        <v>0.35870000000000002</v>
      </c>
      <c r="G20" s="22">
        <v>-1.95</v>
      </c>
      <c r="H20" s="21">
        <v>0.28620000000000001</v>
      </c>
      <c r="I20" s="22">
        <v>-2.0699999999999998</v>
      </c>
      <c r="J20" s="23">
        <v>0.64490000000000003</v>
      </c>
      <c r="K20" s="22">
        <v>-2</v>
      </c>
      <c r="L20" s="23">
        <v>429.51</v>
      </c>
      <c r="M20" s="29"/>
      <c r="N20" s="38">
        <v>220.23</v>
      </c>
      <c r="O20" s="39">
        <v>4.26</v>
      </c>
      <c r="P20" s="38">
        <v>285.45999999999998</v>
      </c>
      <c r="Q20" s="39">
        <v>3.26</v>
      </c>
      <c r="R20" s="29"/>
      <c r="S20" s="23">
        <v>190</v>
      </c>
      <c r="T20" s="22">
        <v>4.97</v>
      </c>
      <c r="U20" s="23">
        <v>253</v>
      </c>
      <c r="V20" s="22">
        <v>4.55</v>
      </c>
      <c r="W20" s="23">
        <v>594</v>
      </c>
      <c r="X20" s="22">
        <v>4.95</v>
      </c>
      <c r="Y20" s="23">
        <v>594</v>
      </c>
      <c r="Z20" s="22">
        <v>4.95</v>
      </c>
      <c r="AA20" s="23">
        <v>814</v>
      </c>
      <c r="AB20" s="22">
        <v>4.9000000000000004</v>
      </c>
      <c r="AC20" s="23">
        <v>1034</v>
      </c>
      <c r="AD20" s="22">
        <v>4.87</v>
      </c>
      <c r="AE20" s="23">
        <v>1254</v>
      </c>
      <c r="AF20" s="22">
        <v>4.8499999999999996</v>
      </c>
      <c r="AG20" s="23">
        <v>4114</v>
      </c>
      <c r="AH20" s="22">
        <v>4.71</v>
      </c>
      <c r="AI20" s="23">
        <v>4754</v>
      </c>
      <c r="AJ20" s="22">
        <v>4.6900000000000004</v>
      </c>
      <c r="AK20" s="23">
        <v>10354</v>
      </c>
      <c r="AL20" s="22">
        <v>4.63</v>
      </c>
      <c r="AM20" s="23">
        <v>32754</v>
      </c>
      <c r="AN20" s="22">
        <v>2.31</v>
      </c>
      <c r="AO20" s="29"/>
      <c r="AP20" s="40">
        <v>0</v>
      </c>
      <c r="AQ20" s="41">
        <v>0</v>
      </c>
      <c r="AR20" s="40">
        <v>839.74</v>
      </c>
      <c r="AS20" s="41">
        <v>1.88</v>
      </c>
      <c r="AT20" s="40">
        <v>967.97</v>
      </c>
      <c r="AU20" s="41">
        <v>1.84</v>
      </c>
      <c r="AV20" s="29"/>
      <c r="AW20" s="42">
        <v>1</v>
      </c>
      <c r="AX20" s="42">
        <v>2.35</v>
      </c>
      <c r="AY20" s="22">
        <v>0</v>
      </c>
      <c r="AZ20" s="42">
        <v>0</v>
      </c>
      <c r="BA20" s="22">
        <v>0</v>
      </c>
      <c r="BB20" s="42">
        <v>1.8</v>
      </c>
      <c r="BC20" s="22">
        <v>0</v>
      </c>
      <c r="BD20" s="29"/>
      <c r="BE20" s="43">
        <v>83.85</v>
      </c>
      <c r="BF20" s="39">
        <v>7.71</v>
      </c>
      <c r="BG20" s="43">
        <v>75.8</v>
      </c>
      <c r="BH20" s="39">
        <v>7.75</v>
      </c>
      <c r="BI20" s="43">
        <v>51.1</v>
      </c>
      <c r="BJ20" s="39">
        <v>14.45</v>
      </c>
      <c r="BK20" s="43">
        <v>9.1999999999999993</v>
      </c>
      <c r="BL20" s="39">
        <v>3.37</v>
      </c>
      <c r="BM20" s="29"/>
    </row>
    <row r="21" spans="1:65" x14ac:dyDescent="0.35">
      <c r="A21">
        <v>2</v>
      </c>
      <c r="B21" t="s">
        <v>69</v>
      </c>
      <c r="C21" t="s">
        <v>70</v>
      </c>
      <c r="D21" s="21">
        <v>0.11047999999999999</v>
      </c>
      <c r="E21" s="22">
        <v>9.23</v>
      </c>
      <c r="F21" s="21">
        <v>0.49046000000000001</v>
      </c>
      <c r="G21" s="22">
        <v>5.85</v>
      </c>
      <c r="H21" s="21">
        <v>0.39235999999999999</v>
      </c>
      <c r="I21" s="22">
        <v>5.85</v>
      </c>
      <c r="J21" s="23">
        <v>0.88281999999999994</v>
      </c>
      <c r="K21" s="22">
        <v>5.85</v>
      </c>
      <c r="L21" s="23">
        <v>358.62</v>
      </c>
      <c r="M21" s="29"/>
      <c r="N21" s="38">
        <v>210</v>
      </c>
      <c r="O21" s="39">
        <v>0.74</v>
      </c>
      <c r="P21" s="38">
        <v>323.62</v>
      </c>
      <c r="Q21" s="39">
        <v>0.72</v>
      </c>
      <c r="R21" s="29"/>
      <c r="S21" s="23">
        <v>136.81</v>
      </c>
      <c r="T21" s="22">
        <v>-5.91</v>
      </c>
      <c r="U21" s="23">
        <v>169.1</v>
      </c>
      <c r="V21" s="22">
        <v>-5.7</v>
      </c>
      <c r="W21" s="23" t="s">
        <v>773</v>
      </c>
      <c r="X21" s="22" t="s">
        <v>773</v>
      </c>
      <c r="Y21" s="23" t="s">
        <v>773</v>
      </c>
      <c r="Z21" s="22" t="s">
        <v>773</v>
      </c>
      <c r="AA21" s="23" t="s">
        <v>773</v>
      </c>
      <c r="AB21" s="22" t="s">
        <v>773</v>
      </c>
      <c r="AC21" s="23" t="s">
        <v>773</v>
      </c>
      <c r="AD21" s="22" t="s">
        <v>773</v>
      </c>
      <c r="AE21" s="23" t="s">
        <v>773</v>
      </c>
      <c r="AF21" s="22" t="s">
        <v>773</v>
      </c>
      <c r="AG21" s="23" t="s">
        <v>773</v>
      </c>
      <c r="AH21" s="22" t="s">
        <v>773</v>
      </c>
      <c r="AI21" s="23" t="s">
        <v>773</v>
      </c>
      <c r="AJ21" s="22" t="s">
        <v>773</v>
      </c>
      <c r="AK21" s="23" t="s">
        <v>773</v>
      </c>
      <c r="AL21" s="22" t="s">
        <v>773</v>
      </c>
      <c r="AM21" s="23" t="s">
        <v>773</v>
      </c>
      <c r="AN21" s="22" t="s">
        <v>773</v>
      </c>
      <c r="AO21" s="29"/>
      <c r="AP21" s="40">
        <v>0</v>
      </c>
      <c r="AQ21" s="41">
        <v>0</v>
      </c>
      <c r="AR21" s="40">
        <v>705.43000000000006</v>
      </c>
      <c r="AS21" s="41">
        <v>3.41</v>
      </c>
      <c r="AT21" s="40">
        <v>851.34</v>
      </c>
      <c r="AU21" s="41">
        <v>2.7</v>
      </c>
      <c r="AV21" s="29"/>
      <c r="AW21" s="42">
        <v>1.65</v>
      </c>
      <c r="AX21" s="42">
        <v>1.65</v>
      </c>
      <c r="AY21" s="22">
        <v>0</v>
      </c>
      <c r="AZ21" s="42">
        <v>81.900000000000006</v>
      </c>
      <c r="BA21" s="22">
        <v>7.3</v>
      </c>
      <c r="BB21" s="42">
        <v>3</v>
      </c>
      <c r="BC21" s="22">
        <v>0</v>
      </c>
      <c r="BD21" s="29"/>
      <c r="BE21" s="43">
        <v>83.8</v>
      </c>
      <c r="BF21" s="39">
        <v>7.62</v>
      </c>
      <c r="BG21" s="43">
        <v>75.8</v>
      </c>
      <c r="BH21" s="39">
        <v>7.7</v>
      </c>
      <c r="BI21" s="43">
        <v>51.1</v>
      </c>
      <c r="BJ21" s="39">
        <v>14.45</v>
      </c>
      <c r="BK21" s="43">
        <v>15.9</v>
      </c>
      <c r="BL21" s="39">
        <v>7.36</v>
      </c>
      <c r="BM21" s="29"/>
    </row>
    <row r="22" spans="1:65" x14ac:dyDescent="0.35">
      <c r="A22">
        <v>2</v>
      </c>
      <c r="B22" t="s">
        <v>71</v>
      </c>
      <c r="C22" t="s">
        <v>72</v>
      </c>
      <c r="D22" s="21">
        <v>0.1179</v>
      </c>
      <c r="E22" s="22">
        <v>2.93</v>
      </c>
      <c r="F22" s="21">
        <v>0.26860000000000001</v>
      </c>
      <c r="G22" s="22">
        <v>9.7200000000000006</v>
      </c>
      <c r="H22" s="21">
        <v>0.20480000000000001</v>
      </c>
      <c r="I22" s="22">
        <v>9.48</v>
      </c>
      <c r="J22" s="23">
        <v>0.47340000000000004</v>
      </c>
      <c r="K22" s="22">
        <v>9.6199999999999992</v>
      </c>
      <c r="L22" s="23">
        <v>385.36</v>
      </c>
      <c r="M22" s="29"/>
      <c r="N22" s="38">
        <v>167.12</v>
      </c>
      <c r="O22" s="39">
        <v>-14.45</v>
      </c>
      <c r="P22" s="38">
        <v>237.44</v>
      </c>
      <c r="Q22" s="39">
        <v>-14.45</v>
      </c>
      <c r="R22" s="29"/>
      <c r="S22" s="23">
        <v>240.21</v>
      </c>
      <c r="T22" s="22">
        <v>0</v>
      </c>
      <c r="U22" s="23">
        <v>240.21</v>
      </c>
      <c r="V22" s="22">
        <v>0</v>
      </c>
      <c r="W22" s="23">
        <v>240.21</v>
      </c>
      <c r="X22" s="22">
        <v>0</v>
      </c>
      <c r="Y22" s="23">
        <v>261.42</v>
      </c>
      <c r="Z22" s="22">
        <v>0</v>
      </c>
      <c r="AA22" s="23">
        <v>261.42</v>
      </c>
      <c r="AB22" s="22">
        <v>0</v>
      </c>
      <c r="AC22" s="23">
        <v>303.83999999999997</v>
      </c>
      <c r="AD22" s="22">
        <v>0</v>
      </c>
      <c r="AE22" s="23">
        <v>325.04999999999995</v>
      </c>
      <c r="AF22" s="22">
        <v>0</v>
      </c>
      <c r="AG22" s="23">
        <v>515.94000000000005</v>
      </c>
      <c r="AH22" s="22">
        <v>0</v>
      </c>
      <c r="AI22" s="23">
        <v>579.57000000000005</v>
      </c>
      <c r="AJ22" s="22">
        <v>0</v>
      </c>
      <c r="AK22" s="23">
        <v>1067.4000000000001</v>
      </c>
      <c r="AL22" s="22">
        <v>0</v>
      </c>
      <c r="AM22" s="23">
        <v>4461</v>
      </c>
      <c r="AN22" s="22">
        <v>0</v>
      </c>
      <c r="AO22" s="29"/>
      <c r="AP22" s="40">
        <v>0</v>
      </c>
      <c r="AQ22" s="41">
        <v>0</v>
      </c>
      <c r="AR22" s="40">
        <v>792.69</v>
      </c>
      <c r="AS22" s="41">
        <v>-2.13</v>
      </c>
      <c r="AT22" s="40">
        <v>863.01</v>
      </c>
      <c r="AU22" s="41">
        <v>-3.27</v>
      </c>
      <c r="AV22" s="29"/>
      <c r="AW22" s="42">
        <v>1.5</v>
      </c>
      <c r="AX22" s="42">
        <v>1.5</v>
      </c>
      <c r="AY22" s="22">
        <v>0</v>
      </c>
      <c r="AZ22" s="42">
        <v>0</v>
      </c>
      <c r="BA22" s="22">
        <v>0</v>
      </c>
      <c r="BB22" s="42">
        <v>2.4</v>
      </c>
      <c r="BC22" s="22">
        <v>0</v>
      </c>
      <c r="BD22" s="29"/>
      <c r="BE22" s="43">
        <v>83.85</v>
      </c>
      <c r="BF22" s="39">
        <v>7.79</v>
      </c>
      <c r="BG22" s="43">
        <v>75.8</v>
      </c>
      <c r="BH22" s="39">
        <v>7.81</v>
      </c>
      <c r="BI22" s="43">
        <v>48.15</v>
      </c>
      <c r="BJ22" s="39">
        <v>7.84</v>
      </c>
      <c r="BK22" s="43">
        <v>8.6999999999999993</v>
      </c>
      <c r="BL22" s="39">
        <v>2.96</v>
      </c>
      <c r="BM22" s="29"/>
    </row>
    <row r="23" spans="1:65" x14ac:dyDescent="0.35">
      <c r="A23">
        <v>2</v>
      </c>
      <c r="B23" t="s">
        <v>73</v>
      </c>
      <c r="C23" t="s">
        <v>74</v>
      </c>
      <c r="D23" s="21">
        <v>7.4099999999999999E-2</v>
      </c>
      <c r="E23" s="22">
        <v>-5.12</v>
      </c>
      <c r="F23" s="21">
        <v>9.5100000000000004E-2</v>
      </c>
      <c r="G23" s="22">
        <v>6.93</v>
      </c>
      <c r="H23" s="21">
        <v>7.9299999999999995E-2</v>
      </c>
      <c r="I23" s="22" t="s">
        <v>948</v>
      </c>
      <c r="J23" s="23">
        <v>0.1744</v>
      </c>
      <c r="K23" s="22">
        <v>96.09</v>
      </c>
      <c r="L23" s="23">
        <v>267.93</v>
      </c>
      <c r="M23" s="29"/>
      <c r="N23" s="38">
        <v>218.68</v>
      </c>
      <c r="O23" s="39">
        <v>32.39</v>
      </c>
      <c r="P23" s="38">
        <v>279.36</v>
      </c>
      <c r="Q23" s="39">
        <v>23.69</v>
      </c>
      <c r="R23" s="29"/>
      <c r="S23" s="23">
        <v>170.85</v>
      </c>
      <c r="T23" s="22">
        <v>3.08</v>
      </c>
      <c r="U23" s="23">
        <v>296.3</v>
      </c>
      <c r="V23" s="22">
        <v>3.1</v>
      </c>
      <c r="W23" s="23">
        <v>248</v>
      </c>
      <c r="X23" s="22">
        <v>138.91999999999999</v>
      </c>
      <c r="Y23" s="23">
        <v>389</v>
      </c>
      <c r="Z23" s="22">
        <v>274.76</v>
      </c>
      <c r="AA23" s="23">
        <v>508</v>
      </c>
      <c r="AB23" s="22">
        <v>12.44</v>
      </c>
      <c r="AC23" s="23">
        <v>627</v>
      </c>
      <c r="AD23" s="22">
        <v>10.43</v>
      </c>
      <c r="AE23" s="23">
        <v>746</v>
      </c>
      <c r="AF23" s="22">
        <v>9.1</v>
      </c>
      <c r="AG23" s="23">
        <v>2411</v>
      </c>
      <c r="AH23" s="22">
        <v>16.48</v>
      </c>
      <c r="AI23" s="23">
        <v>2691</v>
      </c>
      <c r="AJ23" s="22">
        <v>14.91</v>
      </c>
      <c r="AK23" s="23">
        <v>4871</v>
      </c>
      <c r="AL23" s="22">
        <v>9.17</v>
      </c>
      <c r="AM23" s="23">
        <v>11391</v>
      </c>
      <c r="AN23" s="22">
        <v>6.04</v>
      </c>
      <c r="AO23" s="29"/>
      <c r="AP23" s="40">
        <v>0</v>
      </c>
      <c r="AQ23" s="41">
        <v>0</v>
      </c>
      <c r="AR23" s="40">
        <v>657.46</v>
      </c>
      <c r="AS23" s="41">
        <v>7.19</v>
      </c>
      <c r="AT23" s="40">
        <v>843.58999999999992</v>
      </c>
      <c r="AU23" s="41">
        <v>6.02</v>
      </c>
      <c r="AV23" s="29"/>
      <c r="AW23" s="42">
        <v>1.1000000000000001</v>
      </c>
      <c r="AX23" s="42">
        <v>1.5</v>
      </c>
      <c r="AY23" s="22">
        <v>0</v>
      </c>
      <c r="AZ23" s="42">
        <v>0</v>
      </c>
      <c r="BA23" s="22">
        <v>0</v>
      </c>
      <c r="BB23" s="42">
        <v>0</v>
      </c>
      <c r="BC23" s="22">
        <v>0</v>
      </c>
      <c r="BD23" s="29"/>
      <c r="BE23" s="43">
        <v>83.85</v>
      </c>
      <c r="BF23" s="39">
        <v>7.71</v>
      </c>
      <c r="BG23" s="43">
        <v>75.8</v>
      </c>
      <c r="BH23" s="39">
        <v>7.75</v>
      </c>
      <c r="BI23" s="43">
        <v>51.1</v>
      </c>
      <c r="BJ23" s="39">
        <v>14.45</v>
      </c>
      <c r="BK23" s="43">
        <v>7.5</v>
      </c>
      <c r="BL23" s="39">
        <v>0</v>
      </c>
      <c r="BM23" s="29"/>
    </row>
    <row r="24" spans="1:65" x14ac:dyDescent="0.35">
      <c r="A24">
        <v>2</v>
      </c>
      <c r="B24" t="s">
        <v>75</v>
      </c>
      <c r="C24" t="s">
        <v>76</v>
      </c>
      <c r="D24" s="21">
        <v>8.0799999999999997E-2</v>
      </c>
      <c r="E24" s="22">
        <v>3.31</v>
      </c>
      <c r="F24" s="21">
        <v>0.1817</v>
      </c>
      <c r="G24" s="22">
        <v>-0.15</v>
      </c>
      <c r="H24" s="21">
        <v>0.14729999999999999</v>
      </c>
      <c r="I24" s="22">
        <v>0.04</v>
      </c>
      <c r="J24" s="23">
        <v>0.32899999999999996</v>
      </c>
      <c r="K24" s="22">
        <v>-7.0000000000000007E-2</v>
      </c>
      <c r="L24" s="23">
        <v>308.76</v>
      </c>
      <c r="M24" s="29"/>
      <c r="N24" s="38">
        <v>198.83</v>
      </c>
      <c r="O24" s="39">
        <v>-0.75</v>
      </c>
      <c r="P24" s="38">
        <v>240.67</v>
      </c>
      <c r="Q24" s="39">
        <v>-0.62</v>
      </c>
      <c r="R24" s="29"/>
      <c r="S24" s="23">
        <v>211</v>
      </c>
      <c r="T24" s="22">
        <v>0</v>
      </c>
      <c r="U24" s="23">
        <v>277</v>
      </c>
      <c r="V24" s="22">
        <v>0</v>
      </c>
      <c r="W24" s="23">
        <v>197</v>
      </c>
      <c r="X24" s="22">
        <v>0</v>
      </c>
      <c r="Y24" s="23">
        <v>289</v>
      </c>
      <c r="Z24" s="22">
        <v>0</v>
      </c>
      <c r="AA24" s="23">
        <v>289</v>
      </c>
      <c r="AB24" s="22">
        <v>0</v>
      </c>
      <c r="AC24" s="23">
        <v>289</v>
      </c>
      <c r="AD24" s="22">
        <v>0</v>
      </c>
      <c r="AE24" s="23">
        <v>289</v>
      </c>
      <c r="AF24" s="22">
        <v>0</v>
      </c>
      <c r="AG24" s="23">
        <v>1187</v>
      </c>
      <c r="AH24" s="22">
        <v>0</v>
      </c>
      <c r="AI24" s="23">
        <v>1187</v>
      </c>
      <c r="AJ24" s="22">
        <v>0</v>
      </c>
      <c r="AK24" s="23">
        <v>2084</v>
      </c>
      <c r="AL24" s="22">
        <v>0</v>
      </c>
      <c r="AM24" s="23">
        <v>8711</v>
      </c>
      <c r="AN24" s="22">
        <v>0</v>
      </c>
      <c r="AO24" s="29"/>
      <c r="AP24" s="40">
        <v>0</v>
      </c>
      <c r="AQ24" s="41">
        <v>0</v>
      </c>
      <c r="AR24" s="40">
        <v>718.59</v>
      </c>
      <c r="AS24" s="41">
        <v>1.18</v>
      </c>
      <c r="AT24" s="40">
        <v>826.43</v>
      </c>
      <c r="AU24" s="41">
        <v>1.02</v>
      </c>
      <c r="AV24" s="29"/>
      <c r="AW24" s="42">
        <v>2.64</v>
      </c>
      <c r="AX24" s="42">
        <v>3.43</v>
      </c>
      <c r="AY24" s="22">
        <v>3.83</v>
      </c>
      <c r="AZ24" s="42">
        <v>0</v>
      </c>
      <c r="BA24" s="22">
        <v>0</v>
      </c>
      <c r="BB24" s="42">
        <v>0</v>
      </c>
      <c r="BC24" s="22">
        <v>0</v>
      </c>
      <c r="BD24" s="29"/>
      <c r="BE24" s="43">
        <v>83.5</v>
      </c>
      <c r="BF24" s="39">
        <v>7.74</v>
      </c>
      <c r="BG24" s="43">
        <v>75.5</v>
      </c>
      <c r="BH24" s="39">
        <v>7.86</v>
      </c>
      <c r="BI24" s="43">
        <v>51</v>
      </c>
      <c r="BJ24" s="39">
        <v>22.89</v>
      </c>
      <c r="BK24" s="43">
        <v>8</v>
      </c>
      <c r="BL24" s="39">
        <v>0</v>
      </c>
      <c r="BM24" s="29"/>
    </row>
    <row r="25" spans="1:65" x14ac:dyDescent="0.35">
      <c r="A25">
        <v>2</v>
      </c>
      <c r="B25" t="s">
        <v>77</v>
      </c>
      <c r="C25" t="s">
        <v>78</v>
      </c>
      <c r="D25" s="21">
        <v>9.8299999999999998E-2</v>
      </c>
      <c r="E25" s="22">
        <v>22.01</v>
      </c>
      <c r="F25" s="21">
        <v>0.22270000000000001</v>
      </c>
      <c r="G25" s="22">
        <v>6.11</v>
      </c>
      <c r="H25" s="21">
        <v>0.1792</v>
      </c>
      <c r="I25" s="22">
        <v>6.08</v>
      </c>
      <c r="J25" s="23">
        <v>0.40190000000000003</v>
      </c>
      <c r="K25" s="22">
        <v>6.1</v>
      </c>
      <c r="L25" s="23">
        <v>454.07</v>
      </c>
      <c r="M25" s="29"/>
      <c r="N25" s="38">
        <v>258.41000000000003</v>
      </c>
      <c r="O25" s="39">
        <v>1.99</v>
      </c>
      <c r="P25" s="38">
        <v>336.8</v>
      </c>
      <c r="Q25" s="39">
        <v>1.99</v>
      </c>
      <c r="R25" s="29"/>
      <c r="S25" s="23">
        <v>129.97</v>
      </c>
      <c r="T25" s="22">
        <v>1.96</v>
      </c>
      <c r="U25" s="23">
        <v>187.96</v>
      </c>
      <c r="V25" s="22">
        <v>1.95</v>
      </c>
      <c r="W25" s="23">
        <v>164</v>
      </c>
      <c r="X25" s="22">
        <v>1.95</v>
      </c>
      <c r="Y25" s="23">
        <v>270</v>
      </c>
      <c r="Z25" s="22">
        <v>1.94</v>
      </c>
      <c r="AA25" s="23">
        <v>464.24</v>
      </c>
      <c r="AB25" s="22">
        <v>1.95</v>
      </c>
      <c r="AC25" s="23">
        <v>570.24</v>
      </c>
      <c r="AD25" s="22">
        <v>1.94</v>
      </c>
      <c r="AE25" s="23">
        <v>676.24</v>
      </c>
      <c r="AF25" s="22">
        <v>1.94</v>
      </c>
      <c r="AG25" s="23">
        <v>2372.2399999999998</v>
      </c>
      <c r="AH25" s="22">
        <v>1.93</v>
      </c>
      <c r="AI25" s="23">
        <v>2796.24</v>
      </c>
      <c r="AJ25" s="22">
        <v>1.93</v>
      </c>
      <c r="AK25" s="23">
        <v>6506.24</v>
      </c>
      <c r="AL25" s="22">
        <v>1.92</v>
      </c>
      <c r="AM25" s="23">
        <v>31946.240000000002</v>
      </c>
      <c r="AN25" s="22">
        <v>1.92</v>
      </c>
      <c r="AO25" s="29"/>
      <c r="AP25" s="40">
        <v>0</v>
      </c>
      <c r="AQ25" s="41">
        <v>0</v>
      </c>
      <c r="AR25" s="40">
        <v>842.45</v>
      </c>
      <c r="AS25" s="41">
        <v>11.88</v>
      </c>
      <c r="AT25" s="40">
        <v>978.83</v>
      </c>
      <c r="AU25" s="41">
        <v>10.38</v>
      </c>
      <c r="AV25" s="29"/>
      <c r="AW25" s="42">
        <v>1.93</v>
      </c>
      <c r="AX25" s="42">
        <v>1.93</v>
      </c>
      <c r="AY25" s="22">
        <v>2.12</v>
      </c>
      <c r="AZ25" s="42">
        <v>0</v>
      </c>
      <c r="BA25" s="22">
        <v>0</v>
      </c>
      <c r="BB25" s="42">
        <v>0</v>
      </c>
      <c r="BC25" s="22">
        <v>0</v>
      </c>
      <c r="BD25" s="29"/>
      <c r="BE25" s="43">
        <v>83.85</v>
      </c>
      <c r="BF25" s="39">
        <v>12.17</v>
      </c>
      <c r="BG25" s="43">
        <v>75.8</v>
      </c>
      <c r="BH25" s="39">
        <v>12.21</v>
      </c>
      <c r="BI25" s="43">
        <v>51.11</v>
      </c>
      <c r="BJ25" s="39">
        <v>14.47</v>
      </c>
      <c r="BK25" s="43">
        <v>5</v>
      </c>
      <c r="BL25" s="39">
        <v>1.21</v>
      </c>
      <c r="BM25" s="29"/>
    </row>
    <row r="26" spans="1:65" x14ac:dyDescent="0.35">
      <c r="A26">
        <v>2</v>
      </c>
      <c r="B26" t="s">
        <v>79</v>
      </c>
      <c r="C26" t="s">
        <v>80</v>
      </c>
      <c r="D26" s="21">
        <v>0.1052</v>
      </c>
      <c r="E26" s="22">
        <v>4.9400000000000004</v>
      </c>
      <c r="F26" s="21">
        <v>0.38219999999999998</v>
      </c>
      <c r="G26" s="22">
        <v>5.1100000000000003</v>
      </c>
      <c r="H26" s="21">
        <v>0.30609999999999998</v>
      </c>
      <c r="I26" s="22">
        <v>8.25</v>
      </c>
      <c r="J26" s="23">
        <v>0.68829999999999991</v>
      </c>
      <c r="K26" s="22">
        <v>6.48</v>
      </c>
      <c r="L26" s="23">
        <v>368.49</v>
      </c>
      <c r="M26" s="29"/>
      <c r="N26" s="38">
        <v>251</v>
      </c>
      <c r="O26" s="39">
        <v>6.81</v>
      </c>
      <c r="P26" s="38">
        <v>295</v>
      </c>
      <c r="Q26" s="39">
        <v>6.5</v>
      </c>
      <c r="R26" s="29"/>
      <c r="S26" s="23">
        <v>296</v>
      </c>
      <c r="T26" s="22">
        <v>3.86</v>
      </c>
      <c r="U26" s="23">
        <v>296</v>
      </c>
      <c r="V26" s="22">
        <v>3.86</v>
      </c>
      <c r="W26" s="23">
        <v>296</v>
      </c>
      <c r="X26" s="22">
        <v>3.86</v>
      </c>
      <c r="Y26" s="23">
        <v>296</v>
      </c>
      <c r="Z26" s="22">
        <v>3.86</v>
      </c>
      <c r="AA26" s="23">
        <v>296</v>
      </c>
      <c r="AB26" s="22">
        <v>3.86</v>
      </c>
      <c r="AC26" s="23">
        <v>296</v>
      </c>
      <c r="AD26" s="22">
        <v>3.86</v>
      </c>
      <c r="AE26" s="23">
        <v>296</v>
      </c>
      <c r="AF26" s="22">
        <v>3.86</v>
      </c>
      <c r="AG26" s="23">
        <v>296</v>
      </c>
      <c r="AH26" s="22">
        <v>3.86</v>
      </c>
      <c r="AI26" s="23">
        <v>296</v>
      </c>
      <c r="AJ26" s="22">
        <v>3.86</v>
      </c>
      <c r="AK26" s="23">
        <v>296</v>
      </c>
      <c r="AL26" s="22">
        <v>3.86</v>
      </c>
      <c r="AM26" s="23">
        <v>296</v>
      </c>
      <c r="AN26" s="22">
        <v>3.86</v>
      </c>
      <c r="AO26" s="29"/>
      <c r="AP26" s="40">
        <v>0</v>
      </c>
      <c r="AQ26" s="41">
        <v>0</v>
      </c>
      <c r="AR26" s="40">
        <v>915.49</v>
      </c>
      <c r="AS26" s="41">
        <v>5.09</v>
      </c>
      <c r="AT26" s="40">
        <v>959.49</v>
      </c>
      <c r="AU26" s="41">
        <v>5.07</v>
      </c>
      <c r="AV26" s="29"/>
      <c r="AW26" s="42">
        <v>1.6</v>
      </c>
      <c r="AX26" s="42">
        <v>1.6</v>
      </c>
      <c r="AY26" s="22">
        <v>6.67</v>
      </c>
      <c r="AZ26" s="42">
        <v>77</v>
      </c>
      <c r="BA26" s="22">
        <v>4.05</v>
      </c>
      <c r="BB26" s="42">
        <v>2</v>
      </c>
      <c r="BC26" s="22">
        <v>5.26</v>
      </c>
      <c r="BD26" s="29"/>
      <c r="BE26" s="43">
        <v>83</v>
      </c>
      <c r="BF26" s="39">
        <v>7.79</v>
      </c>
      <c r="BG26" s="43">
        <v>75</v>
      </c>
      <c r="BH26" s="39">
        <v>7.14</v>
      </c>
      <c r="BI26" s="43">
        <v>48.15</v>
      </c>
      <c r="BJ26" s="39">
        <v>7.84</v>
      </c>
      <c r="BK26" s="43">
        <v>7.5</v>
      </c>
      <c r="BL26" s="39">
        <v>4.17</v>
      </c>
      <c r="BM26" s="29"/>
    </row>
    <row r="27" spans="1:65" x14ac:dyDescent="0.35">
      <c r="A27">
        <v>2</v>
      </c>
      <c r="B27" t="s">
        <v>81</v>
      </c>
      <c r="C27" t="s">
        <v>82</v>
      </c>
      <c r="D27" s="21">
        <v>0.11020000000000001</v>
      </c>
      <c r="E27" s="22">
        <v>6.87</v>
      </c>
      <c r="F27" s="21">
        <v>0.32379999999999998</v>
      </c>
      <c r="G27" s="22">
        <v>6.91</v>
      </c>
      <c r="H27" s="21">
        <v>0.25900000000000001</v>
      </c>
      <c r="I27" s="22">
        <v>6.64</v>
      </c>
      <c r="J27" s="23">
        <v>0.58279999999999998</v>
      </c>
      <c r="K27" s="22">
        <v>6.79</v>
      </c>
      <c r="L27" s="23">
        <v>382.53</v>
      </c>
      <c r="M27" s="29"/>
      <c r="N27" s="38">
        <v>239.64</v>
      </c>
      <c r="O27" s="39">
        <v>6.39</v>
      </c>
      <c r="P27" s="38">
        <v>286.92</v>
      </c>
      <c r="Q27" s="39">
        <v>6.41</v>
      </c>
      <c r="R27" s="29"/>
      <c r="S27" s="23">
        <v>203.42</v>
      </c>
      <c r="T27" s="22">
        <v>6.59</v>
      </c>
      <c r="U27" s="23">
        <v>203.42</v>
      </c>
      <c r="V27" s="22">
        <v>6.59</v>
      </c>
      <c r="W27" s="23">
        <v>298.7</v>
      </c>
      <c r="X27" s="22">
        <v>6.95</v>
      </c>
      <c r="Y27" s="23">
        <v>298.7</v>
      </c>
      <c r="Z27" s="22">
        <v>6.95</v>
      </c>
      <c r="AA27" s="23">
        <v>298.7</v>
      </c>
      <c r="AB27" s="22">
        <v>6.95</v>
      </c>
      <c r="AC27" s="23">
        <v>298.7</v>
      </c>
      <c r="AD27" s="22">
        <v>6.95</v>
      </c>
      <c r="AE27" s="23">
        <v>298.7</v>
      </c>
      <c r="AF27" s="22">
        <v>6.95</v>
      </c>
      <c r="AG27" s="23">
        <v>298.7</v>
      </c>
      <c r="AH27" s="22">
        <v>6.95</v>
      </c>
      <c r="AI27" s="23">
        <v>298.7</v>
      </c>
      <c r="AJ27" s="22">
        <v>6.95</v>
      </c>
      <c r="AK27" s="23">
        <v>298.7</v>
      </c>
      <c r="AL27" s="22">
        <v>6.95</v>
      </c>
      <c r="AM27" s="23">
        <v>298.7</v>
      </c>
      <c r="AN27" s="22">
        <v>6.95</v>
      </c>
      <c r="AO27" s="29"/>
      <c r="AP27" s="40">
        <v>0</v>
      </c>
      <c r="AQ27" s="41">
        <v>0</v>
      </c>
      <c r="AR27" s="40">
        <v>825.58999999999992</v>
      </c>
      <c r="AS27" s="41">
        <v>6.66</v>
      </c>
      <c r="AT27" s="40">
        <v>872.87</v>
      </c>
      <c r="AU27" s="41">
        <v>6.65</v>
      </c>
      <c r="AV27" s="29"/>
      <c r="AW27" s="42">
        <v>1.25</v>
      </c>
      <c r="AX27" s="42">
        <v>1.25</v>
      </c>
      <c r="AY27" s="22">
        <v>0</v>
      </c>
      <c r="AZ27" s="42">
        <v>0</v>
      </c>
      <c r="BA27" s="22">
        <v>0</v>
      </c>
      <c r="BB27" s="42">
        <v>0.96</v>
      </c>
      <c r="BC27" s="22">
        <v>20</v>
      </c>
      <c r="BD27" s="29"/>
      <c r="BE27" s="43">
        <v>83.85</v>
      </c>
      <c r="BF27" s="39">
        <v>7.71</v>
      </c>
      <c r="BG27" s="43">
        <v>75.8</v>
      </c>
      <c r="BH27" s="39">
        <v>7.75</v>
      </c>
      <c r="BI27" s="43">
        <v>51.1</v>
      </c>
      <c r="BJ27" s="39">
        <v>14.45</v>
      </c>
      <c r="BK27" s="43">
        <v>12.2</v>
      </c>
      <c r="BL27" s="39">
        <v>7.02</v>
      </c>
      <c r="BM27" s="29"/>
    </row>
    <row r="28" spans="1:65" x14ac:dyDescent="0.35">
      <c r="A28">
        <v>2</v>
      </c>
      <c r="B28" t="s">
        <v>83</v>
      </c>
      <c r="C28" t="s">
        <v>84</v>
      </c>
      <c r="D28" s="21">
        <v>8.7999999999999995E-2</v>
      </c>
      <c r="E28" s="22">
        <v>14.86</v>
      </c>
      <c r="F28" s="21">
        <v>0.375</v>
      </c>
      <c r="G28" s="22">
        <v>23.17</v>
      </c>
      <c r="H28" s="21">
        <v>0.29499999999999998</v>
      </c>
      <c r="I28" s="22">
        <v>37.270000000000003</v>
      </c>
      <c r="J28" s="23">
        <v>0.66999999999999993</v>
      </c>
      <c r="K28" s="22">
        <v>29</v>
      </c>
      <c r="L28" s="23">
        <v>440.05</v>
      </c>
      <c r="M28" s="29"/>
      <c r="N28" s="38">
        <v>242.21</v>
      </c>
      <c r="O28" s="39">
        <v>12.33</v>
      </c>
      <c r="P28" s="38">
        <v>242.21</v>
      </c>
      <c r="Q28" s="39">
        <v>12.33</v>
      </c>
      <c r="R28" s="29"/>
      <c r="S28" s="23">
        <v>190.5</v>
      </c>
      <c r="T28" s="22">
        <v>5.83</v>
      </c>
      <c r="U28" s="23">
        <v>190.5</v>
      </c>
      <c r="V28" s="22">
        <v>5.83</v>
      </c>
      <c r="W28" s="23">
        <v>381</v>
      </c>
      <c r="X28" s="22">
        <v>111.65</v>
      </c>
      <c r="Y28" s="23">
        <v>438</v>
      </c>
      <c r="Z28" s="22">
        <v>85.19</v>
      </c>
      <c r="AA28" s="23">
        <v>552</v>
      </c>
      <c r="AB28" s="22">
        <v>57.94</v>
      </c>
      <c r="AC28" s="23">
        <v>666</v>
      </c>
      <c r="AD28" s="22">
        <v>44</v>
      </c>
      <c r="AE28" s="23">
        <v>780</v>
      </c>
      <c r="AF28" s="22">
        <v>35.53</v>
      </c>
      <c r="AG28" s="23">
        <v>2604</v>
      </c>
      <c r="AH28" s="22">
        <v>9.25</v>
      </c>
      <c r="AI28" s="23">
        <v>3059.9999999999995</v>
      </c>
      <c r="AJ28" s="22">
        <v>7.92</v>
      </c>
      <c r="AK28" s="23">
        <v>7049.9999999999991</v>
      </c>
      <c r="AL28" s="22">
        <v>3.82</v>
      </c>
      <c r="AM28" s="23">
        <v>34410</v>
      </c>
      <c r="AN28" s="22">
        <v>1.47</v>
      </c>
      <c r="AO28" s="29"/>
      <c r="AP28" s="40">
        <v>0</v>
      </c>
      <c r="AQ28" s="41">
        <v>0</v>
      </c>
      <c r="AR28" s="40">
        <v>872.76</v>
      </c>
      <c r="AS28" s="41">
        <v>12.07</v>
      </c>
      <c r="AT28" s="40">
        <v>872.76</v>
      </c>
      <c r="AU28" s="41">
        <v>12.07</v>
      </c>
      <c r="AV28" s="29"/>
      <c r="AW28" s="42">
        <v>2.1</v>
      </c>
      <c r="AX28" s="42">
        <v>2.1</v>
      </c>
      <c r="AY28" s="22">
        <v>9.3800000000000008</v>
      </c>
      <c r="AZ28" s="42">
        <v>0</v>
      </c>
      <c r="BA28" s="22">
        <v>0</v>
      </c>
      <c r="BB28" s="42">
        <v>0</v>
      </c>
      <c r="BC28" s="22">
        <v>0</v>
      </c>
      <c r="BD28" s="29"/>
      <c r="BE28" s="43">
        <v>83.87</v>
      </c>
      <c r="BF28" s="39">
        <v>7.82</v>
      </c>
      <c r="BG28" s="43">
        <v>75.8</v>
      </c>
      <c r="BH28" s="39">
        <v>7.81</v>
      </c>
      <c r="BI28" s="43">
        <v>43.17</v>
      </c>
      <c r="BJ28" s="39">
        <v>16.52</v>
      </c>
      <c r="BK28" s="43">
        <v>4.5599999999999996</v>
      </c>
      <c r="BL28" s="39">
        <v>9.35</v>
      </c>
      <c r="BM28" s="29"/>
    </row>
    <row r="29" spans="1:65" x14ac:dyDescent="0.35">
      <c r="A29">
        <v>2</v>
      </c>
      <c r="B29" t="s">
        <v>85</v>
      </c>
      <c r="C29" t="s">
        <v>86</v>
      </c>
      <c r="D29" s="21">
        <v>0.14990000000000001</v>
      </c>
      <c r="E29" s="22">
        <v>4.0599999999999996</v>
      </c>
      <c r="F29" s="21">
        <v>0.31580000000000003</v>
      </c>
      <c r="G29" s="22">
        <v>0.69</v>
      </c>
      <c r="H29" s="21">
        <v>0.27310000000000001</v>
      </c>
      <c r="I29" s="22">
        <v>2.3199999999999998</v>
      </c>
      <c r="J29" s="23">
        <v>0.58889999999999998</v>
      </c>
      <c r="K29" s="22">
        <v>1.44</v>
      </c>
      <c r="L29" s="23">
        <v>504.48</v>
      </c>
      <c r="M29" s="29"/>
      <c r="N29" s="38">
        <v>197.4</v>
      </c>
      <c r="O29" s="39">
        <v>1.86</v>
      </c>
      <c r="P29" s="38">
        <v>282</v>
      </c>
      <c r="Q29" s="39">
        <v>1.73</v>
      </c>
      <c r="R29" s="29"/>
      <c r="S29" s="23">
        <v>145.19999999999999</v>
      </c>
      <c r="T29" s="22">
        <v>2.54</v>
      </c>
      <c r="U29" s="23">
        <v>161.4</v>
      </c>
      <c r="V29" s="22">
        <v>2.2799999999999998</v>
      </c>
      <c r="W29" s="23">
        <v>190.8</v>
      </c>
      <c r="X29" s="22">
        <v>2.58</v>
      </c>
      <c r="Y29" s="23">
        <v>190.8</v>
      </c>
      <c r="Z29" s="22">
        <v>2.58</v>
      </c>
      <c r="AA29" s="23">
        <v>190.8</v>
      </c>
      <c r="AB29" s="22">
        <v>2.58</v>
      </c>
      <c r="AC29" s="23">
        <v>190.8</v>
      </c>
      <c r="AD29" s="22">
        <v>2.58</v>
      </c>
      <c r="AE29" s="23">
        <v>190.8</v>
      </c>
      <c r="AF29" s="22">
        <v>2.58</v>
      </c>
      <c r="AG29" s="23">
        <v>190.8</v>
      </c>
      <c r="AH29" s="22">
        <v>2.58</v>
      </c>
      <c r="AI29" s="23">
        <v>190.8</v>
      </c>
      <c r="AJ29" s="22">
        <v>2.58</v>
      </c>
      <c r="AK29" s="23">
        <v>190.8</v>
      </c>
      <c r="AL29" s="22">
        <v>2.58</v>
      </c>
      <c r="AM29" s="23">
        <v>190.8</v>
      </c>
      <c r="AN29" s="22">
        <v>2.58</v>
      </c>
      <c r="AO29" s="29"/>
      <c r="AP29" s="40">
        <v>0</v>
      </c>
      <c r="AQ29" s="41">
        <v>0</v>
      </c>
      <c r="AR29" s="40">
        <v>847.07999999999993</v>
      </c>
      <c r="AS29" s="41">
        <v>3.28</v>
      </c>
      <c r="AT29" s="40">
        <v>947.88</v>
      </c>
      <c r="AU29" s="41">
        <v>3.05</v>
      </c>
      <c r="AV29" s="29"/>
      <c r="AW29" s="42">
        <v>1.5</v>
      </c>
      <c r="AX29" s="42">
        <v>1.5</v>
      </c>
      <c r="AY29" s="22">
        <v>0</v>
      </c>
      <c r="AZ29" s="42">
        <v>0</v>
      </c>
      <c r="BA29" s="22">
        <v>0</v>
      </c>
      <c r="BB29" s="42">
        <v>0</v>
      </c>
      <c r="BC29" s="22">
        <v>0</v>
      </c>
      <c r="BD29" s="29"/>
      <c r="BE29" s="43">
        <v>83.85</v>
      </c>
      <c r="BF29" s="39">
        <v>7.85</v>
      </c>
      <c r="BG29" s="43">
        <v>75.8</v>
      </c>
      <c r="BH29" s="39">
        <v>7.82</v>
      </c>
      <c r="BI29" s="43">
        <v>51.1</v>
      </c>
      <c r="BJ29" s="39">
        <v>14.45</v>
      </c>
      <c r="BK29" s="43">
        <v>16.600000000000001</v>
      </c>
      <c r="BL29" s="39">
        <v>5.73</v>
      </c>
      <c r="BM29" s="29"/>
    </row>
    <row r="30" spans="1:65" x14ac:dyDescent="0.35">
      <c r="A30">
        <v>2</v>
      </c>
      <c r="B30" t="s">
        <v>87</v>
      </c>
      <c r="C30" t="s">
        <v>88</v>
      </c>
      <c r="D30" s="21">
        <v>6.6159999999999997E-2</v>
      </c>
      <c r="E30" s="22">
        <v>4.16</v>
      </c>
      <c r="F30" s="21">
        <v>0.21418999999999999</v>
      </c>
      <c r="G30" s="22">
        <v>5.46</v>
      </c>
      <c r="H30" s="21">
        <v>0.20313999999999999</v>
      </c>
      <c r="I30" s="22">
        <v>4</v>
      </c>
      <c r="J30" s="23">
        <v>0.41732999999999998</v>
      </c>
      <c r="K30" s="22">
        <v>4.75</v>
      </c>
      <c r="L30" s="23">
        <v>353.46</v>
      </c>
      <c r="M30" s="29"/>
      <c r="N30" s="38">
        <v>266</v>
      </c>
      <c r="O30" s="39">
        <v>4.3099999999999996</v>
      </c>
      <c r="P30" s="38">
        <v>355</v>
      </c>
      <c r="Q30" s="39">
        <v>4.41</v>
      </c>
      <c r="R30" s="29"/>
      <c r="S30" s="23">
        <v>115.76</v>
      </c>
      <c r="T30" s="22">
        <v>4.99</v>
      </c>
      <c r="U30" s="23">
        <v>173.64</v>
      </c>
      <c r="V30" s="22">
        <v>4.99</v>
      </c>
      <c r="W30" s="23">
        <v>115.76</v>
      </c>
      <c r="X30" s="22">
        <v>4.99</v>
      </c>
      <c r="Y30" s="23">
        <v>231.52</v>
      </c>
      <c r="Z30" s="22">
        <v>4.99</v>
      </c>
      <c r="AA30" s="23">
        <v>347.28</v>
      </c>
      <c r="AB30" s="22">
        <v>4.99</v>
      </c>
      <c r="AC30" s="23">
        <v>463.04</v>
      </c>
      <c r="AD30" s="22">
        <v>4.99</v>
      </c>
      <c r="AE30" s="23">
        <v>578.79999999999995</v>
      </c>
      <c r="AF30" s="22">
        <v>4.99</v>
      </c>
      <c r="AG30" s="23">
        <v>3457.26</v>
      </c>
      <c r="AH30" s="22">
        <v>4.84</v>
      </c>
      <c r="AI30" s="23">
        <v>3457.26</v>
      </c>
      <c r="AJ30" s="22">
        <v>4.84</v>
      </c>
      <c r="AK30" s="23">
        <v>6914.52</v>
      </c>
      <c r="AL30" s="22">
        <v>4.92</v>
      </c>
      <c r="AM30" s="23">
        <v>34572.6</v>
      </c>
      <c r="AN30" s="22">
        <v>4.9800000000000004</v>
      </c>
      <c r="AO30" s="29"/>
      <c r="AP30" s="40">
        <v>0</v>
      </c>
      <c r="AQ30" s="41">
        <v>0</v>
      </c>
      <c r="AR30" s="40">
        <v>735.22</v>
      </c>
      <c r="AS30" s="41">
        <v>4.34</v>
      </c>
      <c r="AT30" s="40">
        <v>882.1</v>
      </c>
      <c r="AU30" s="41">
        <v>4.42</v>
      </c>
      <c r="AV30" s="29"/>
      <c r="AW30" s="42">
        <v>2.2000000000000002</v>
      </c>
      <c r="AX30" s="42">
        <v>2.2000000000000002</v>
      </c>
      <c r="AY30" s="22">
        <v>4.2699999999999996</v>
      </c>
      <c r="AZ30" s="42">
        <v>86.71</v>
      </c>
      <c r="BA30" s="22">
        <v>4.42</v>
      </c>
      <c r="BB30" s="42">
        <v>0</v>
      </c>
      <c r="BC30" s="22">
        <v>0</v>
      </c>
      <c r="BD30" s="29"/>
      <c r="BE30" s="43">
        <v>83</v>
      </c>
      <c r="BF30" s="39">
        <v>7.79</v>
      </c>
      <c r="BG30" s="43">
        <v>75</v>
      </c>
      <c r="BH30" s="39">
        <v>7.14</v>
      </c>
      <c r="BI30" s="43">
        <v>51.1</v>
      </c>
      <c r="BJ30" s="39">
        <v>14.45</v>
      </c>
      <c r="BK30" s="43">
        <v>0</v>
      </c>
      <c r="BL30" s="39">
        <v>0</v>
      </c>
      <c r="BM30" s="29"/>
    </row>
    <row r="31" spans="1:65" x14ac:dyDescent="0.35">
      <c r="A31">
        <v>2</v>
      </c>
      <c r="B31" t="s">
        <v>89</v>
      </c>
      <c r="C31" t="s">
        <v>90</v>
      </c>
      <c r="D31" s="21">
        <v>0.11799999999999999</v>
      </c>
      <c r="E31" s="22">
        <v>9.93</v>
      </c>
      <c r="F31" s="21">
        <v>0.2424</v>
      </c>
      <c r="G31" s="22">
        <v>9.86</v>
      </c>
      <c r="H31" s="21">
        <v>0.1706</v>
      </c>
      <c r="I31" s="22">
        <v>11.85</v>
      </c>
      <c r="J31" s="23">
        <v>0.41300000000000003</v>
      </c>
      <c r="K31" s="22">
        <v>10.68</v>
      </c>
      <c r="L31" s="23">
        <v>343.19</v>
      </c>
      <c r="M31" s="29"/>
      <c r="N31" s="38">
        <v>250.4</v>
      </c>
      <c r="O31" s="39">
        <v>-0.32</v>
      </c>
      <c r="P31" s="38">
        <v>313</v>
      </c>
      <c r="Q31" s="39">
        <v>-0.32</v>
      </c>
      <c r="R31" s="29"/>
      <c r="S31" s="23">
        <v>263.2</v>
      </c>
      <c r="T31" s="22">
        <v>10.029999999999999</v>
      </c>
      <c r="U31" s="23">
        <v>329</v>
      </c>
      <c r="V31" s="22">
        <v>10.029999999999999</v>
      </c>
      <c r="W31" s="23">
        <v>460.6</v>
      </c>
      <c r="X31" s="22">
        <v>10.029999999999999</v>
      </c>
      <c r="Y31" s="23">
        <v>460.6</v>
      </c>
      <c r="Z31" s="22">
        <v>10.029999999999999</v>
      </c>
      <c r="AA31" s="23">
        <v>460.6</v>
      </c>
      <c r="AB31" s="22">
        <v>10.029999999999999</v>
      </c>
      <c r="AC31" s="23">
        <v>460.6</v>
      </c>
      <c r="AD31" s="22">
        <v>10.029999999999999</v>
      </c>
      <c r="AE31" s="23">
        <v>460.6</v>
      </c>
      <c r="AF31" s="22">
        <v>10.029999999999999</v>
      </c>
      <c r="AG31" s="23">
        <v>460.6</v>
      </c>
      <c r="AH31" s="22">
        <v>10.029999999999999</v>
      </c>
      <c r="AI31" s="23">
        <v>460.6</v>
      </c>
      <c r="AJ31" s="22">
        <v>10.029999999999999</v>
      </c>
      <c r="AK31" s="23">
        <v>460.6</v>
      </c>
      <c r="AL31" s="22">
        <v>10.029999999999999</v>
      </c>
      <c r="AM31" s="23">
        <v>460.6</v>
      </c>
      <c r="AN31" s="22">
        <v>10.029999999999999</v>
      </c>
      <c r="AO31" s="29"/>
      <c r="AP31" s="40">
        <v>0</v>
      </c>
      <c r="AQ31" s="41">
        <v>0</v>
      </c>
      <c r="AR31" s="40">
        <v>856.79</v>
      </c>
      <c r="AS31" s="41">
        <v>6.75</v>
      </c>
      <c r="AT31" s="40">
        <v>985.19</v>
      </c>
      <c r="AU31" s="41">
        <v>6.48</v>
      </c>
      <c r="AV31" s="29"/>
      <c r="AW31" s="42">
        <v>0</v>
      </c>
      <c r="AX31" s="42">
        <v>0</v>
      </c>
      <c r="AY31" s="22">
        <v>0</v>
      </c>
      <c r="AZ31" s="42">
        <v>0</v>
      </c>
      <c r="BA31" s="22">
        <v>0</v>
      </c>
      <c r="BB31" s="42">
        <v>1.2</v>
      </c>
      <c r="BC31" s="22">
        <v>0</v>
      </c>
      <c r="BD31" s="29"/>
      <c r="BE31" s="43">
        <v>83.85</v>
      </c>
      <c r="BF31" s="39">
        <v>7.71</v>
      </c>
      <c r="BG31" s="43">
        <v>75.8</v>
      </c>
      <c r="BH31" s="39">
        <v>7.75</v>
      </c>
      <c r="BI31" s="43">
        <v>51.1</v>
      </c>
      <c r="BJ31" s="39">
        <v>14.45</v>
      </c>
      <c r="BK31" s="43">
        <v>9.3000000000000007</v>
      </c>
      <c r="BL31" s="39">
        <v>0</v>
      </c>
      <c r="BM31" s="29"/>
    </row>
    <row r="32" spans="1:65" x14ac:dyDescent="0.35">
      <c r="A32">
        <v>2</v>
      </c>
      <c r="B32" t="s">
        <v>91</v>
      </c>
      <c r="C32" t="s">
        <v>92</v>
      </c>
      <c r="D32" s="21">
        <v>0.09</v>
      </c>
      <c r="E32" s="22">
        <v>3.54</v>
      </c>
      <c r="F32" s="21">
        <v>0.22040000000000001</v>
      </c>
      <c r="G32" s="22">
        <v>5.76</v>
      </c>
      <c r="H32" s="21">
        <v>0.21479999999999999</v>
      </c>
      <c r="I32" s="22">
        <v>5.97</v>
      </c>
      <c r="J32" s="23">
        <v>0.43520000000000003</v>
      </c>
      <c r="K32" s="22">
        <v>5.86</v>
      </c>
      <c r="L32" s="23">
        <v>328.79</v>
      </c>
      <c r="M32" s="29"/>
      <c r="N32" s="38">
        <v>199</v>
      </c>
      <c r="O32" s="39">
        <v>3.11</v>
      </c>
      <c r="P32" s="38">
        <v>299</v>
      </c>
      <c r="Q32" s="39">
        <v>3.1</v>
      </c>
      <c r="R32" s="29"/>
      <c r="S32" s="23">
        <v>191.06</v>
      </c>
      <c r="T32" s="22">
        <v>0</v>
      </c>
      <c r="U32" s="23">
        <v>191.06</v>
      </c>
      <c r="V32" s="22">
        <v>0</v>
      </c>
      <c r="W32" s="23">
        <v>382.12</v>
      </c>
      <c r="X32" s="22">
        <v>100</v>
      </c>
      <c r="Y32" s="23">
        <v>382.12</v>
      </c>
      <c r="Z32" s="22">
        <v>100</v>
      </c>
      <c r="AA32" s="23">
        <v>382.12</v>
      </c>
      <c r="AB32" s="22">
        <v>100</v>
      </c>
      <c r="AC32" s="23">
        <v>382.12</v>
      </c>
      <c r="AD32" s="22">
        <v>100</v>
      </c>
      <c r="AE32" s="23">
        <v>382.12</v>
      </c>
      <c r="AF32" s="22">
        <v>100</v>
      </c>
      <c r="AG32" s="23">
        <v>382.12</v>
      </c>
      <c r="AH32" s="22">
        <v>100</v>
      </c>
      <c r="AI32" s="23">
        <v>382.12</v>
      </c>
      <c r="AJ32" s="22">
        <v>100</v>
      </c>
      <c r="AK32" s="23">
        <v>382.12</v>
      </c>
      <c r="AL32" s="22">
        <v>100</v>
      </c>
      <c r="AM32" s="23">
        <v>382.12</v>
      </c>
      <c r="AN32" s="22">
        <v>100</v>
      </c>
      <c r="AO32" s="29"/>
      <c r="AP32" s="40">
        <v>0</v>
      </c>
      <c r="AQ32" s="41">
        <v>0</v>
      </c>
      <c r="AR32" s="40">
        <v>718.84999999999991</v>
      </c>
      <c r="AS32" s="41">
        <v>2.46</v>
      </c>
      <c r="AT32" s="40">
        <v>818.84999999999991</v>
      </c>
      <c r="AU32" s="41">
        <v>2.5299999999999998</v>
      </c>
      <c r="AV32" s="29"/>
      <c r="AW32" s="42">
        <v>2.11</v>
      </c>
      <c r="AX32" s="42">
        <v>5.48</v>
      </c>
      <c r="AY32" s="22">
        <v>3.83</v>
      </c>
      <c r="AZ32" s="42">
        <v>0</v>
      </c>
      <c r="BA32" s="22">
        <v>0</v>
      </c>
      <c r="BB32" s="42">
        <v>0</v>
      </c>
      <c r="BC32" s="22">
        <v>0</v>
      </c>
      <c r="BD32" s="29"/>
      <c r="BE32" s="43">
        <v>83.85</v>
      </c>
      <c r="BF32" s="39">
        <v>7.68</v>
      </c>
      <c r="BG32" s="43">
        <v>75.8</v>
      </c>
      <c r="BH32" s="39">
        <v>7.7</v>
      </c>
      <c r="BI32" s="43">
        <v>51.1</v>
      </c>
      <c r="BJ32" s="39">
        <v>14.45</v>
      </c>
      <c r="BK32" s="43">
        <v>8.9</v>
      </c>
      <c r="BL32" s="39">
        <v>2.89</v>
      </c>
      <c r="BM32" s="29"/>
    </row>
    <row r="33" spans="1:65" x14ac:dyDescent="0.35">
      <c r="A33">
        <v>3</v>
      </c>
      <c r="B33" t="s">
        <v>93</v>
      </c>
      <c r="C33" t="s">
        <v>94</v>
      </c>
      <c r="D33" s="21">
        <v>9.3299999999999994E-2</v>
      </c>
      <c r="E33" s="22">
        <v>2.41</v>
      </c>
      <c r="F33" s="21">
        <v>0.2271</v>
      </c>
      <c r="G33" s="22">
        <v>7.39</v>
      </c>
      <c r="H33" s="21">
        <v>0.1026</v>
      </c>
      <c r="I33" s="22">
        <v>4.75</v>
      </c>
      <c r="J33" s="23">
        <v>0.32969999999999999</v>
      </c>
      <c r="K33" s="22">
        <v>6.55</v>
      </c>
      <c r="L33" s="23">
        <v>369.84</v>
      </c>
      <c r="M33" s="29"/>
      <c r="N33" s="38">
        <v>198.75</v>
      </c>
      <c r="O33" s="39">
        <v>6</v>
      </c>
      <c r="P33" s="38">
        <v>265</v>
      </c>
      <c r="Q33" s="39">
        <v>6</v>
      </c>
      <c r="R33" s="29"/>
      <c r="S33" s="23">
        <v>165</v>
      </c>
      <c r="T33" s="22">
        <v>2.48</v>
      </c>
      <c r="U33" s="23">
        <v>165</v>
      </c>
      <c r="V33" s="22">
        <v>2.48</v>
      </c>
      <c r="W33" s="23" t="s">
        <v>773</v>
      </c>
      <c r="X33" s="22" t="s">
        <v>773</v>
      </c>
      <c r="Y33" s="23" t="s">
        <v>773</v>
      </c>
      <c r="Z33" s="22" t="s">
        <v>773</v>
      </c>
      <c r="AA33" s="23" t="s">
        <v>773</v>
      </c>
      <c r="AB33" s="22" t="s">
        <v>773</v>
      </c>
      <c r="AC33" s="23" t="s">
        <v>773</v>
      </c>
      <c r="AD33" s="22" t="s">
        <v>773</v>
      </c>
      <c r="AE33" s="23" t="s">
        <v>773</v>
      </c>
      <c r="AF33" s="22" t="s">
        <v>773</v>
      </c>
      <c r="AG33" s="23" t="s">
        <v>773</v>
      </c>
      <c r="AH33" s="22" t="s">
        <v>773</v>
      </c>
      <c r="AI33" s="23" t="s">
        <v>773</v>
      </c>
      <c r="AJ33" s="22" t="s">
        <v>773</v>
      </c>
      <c r="AK33" s="23" t="s">
        <v>773</v>
      </c>
      <c r="AL33" s="22" t="s">
        <v>773</v>
      </c>
      <c r="AM33" s="23" t="s">
        <v>773</v>
      </c>
      <c r="AN33" s="22" t="s">
        <v>773</v>
      </c>
      <c r="AO33" s="29"/>
      <c r="AP33" s="40">
        <v>0</v>
      </c>
      <c r="AQ33" s="41">
        <v>0</v>
      </c>
      <c r="AR33" s="40">
        <v>733.58999999999992</v>
      </c>
      <c r="AS33" s="41">
        <v>3.37</v>
      </c>
      <c r="AT33" s="40">
        <v>799.83999999999992</v>
      </c>
      <c r="AU33" s="41">
        <v>3.59</v>
      </c>
      <c r="AV33" s="29"/>
      <c r="AW33" s="42">
        <v>1.25</v>
      </c>
      <c r="AX33" s="42">
        <v>1.25</v>
      </c>
      <c r="AY33" s="22">
        <v>0</v>
      </c>
      <c r="AZ33" s="42">
        <v>0</v>
      </c>
      <c r="BA33" s="22">
        <v>0</v>
      </c>
      <c r="BB33" s="42">
        <v>0</v>
      </c>
      <c r="BC33" s="22">
        <v>0</v>
      </c>
      <c r="BD33" s="29"/>
      <c r="BE33" s="43">
        <v>83.85</v>
      </c>
      <c r="BF33" s="39">
        <v>7.85</v>
      </c>
      <c r="BG33" s="43">
        <v>75.8</v>
      </c>
      <c r="BH33" s="39">
        <v>7.82</v>
      </c>
      <c r="BI33" s="43">
        <v>51.1</v>
      </c>
      <c r="BJ33" s="39">
        <v>14.45</v>
      </c>
      <c r="BK33" s="43">
        <v>9</v>
      </c>
      <c r="BL33" s="39">
        <v>4.05</v>
      </c>
      <c r="BM33" s="29"/>
    </row>
    <row r="34" spans="1:65" x14ac:dyDescent="0.35">
      <c r="A34">
        <v>3</v>
      </c>
      <c r="B34" t="s">
        <v>95</v>
      </c>
      <c r="C34" t="s">
        <v>96</v>
      </c>
      <c r="D34" s="21">
        <v>0.14560000000000001</v>
      </c>
      <c r="E34" s="22">
        <v>10.02</v>
      </c>
      <c r="F34" s="21">
        <v>0.46450000000000002</v>
      </c>
      <c r="G34" s="22">
        <v>8.2799999999999994</v>
      </c>
      <c r="H34" s="21">
        <v>0.37630000000000002</v>
      </c>
      <c r="I34" s="22">
        <v>8.5</v>
      </c>
      <c r="J34" s="23">
        <v>0.84079999999999999</v>
      </c>
      <c r="K34" s="22">
        <v>8.3800000000000008</v>
      </c>
      <c r="L34" s="23">
        <v>492.75</v>
      </c>
      <c r="M34" s="29"/>
      <c r="N34" s="38">
        <v>192.74</v>
      </c>
      <c r="O34" s="39">
        <v>1</v>
      </c>
      <c r="P34" s="38">
        <v>266.98</v>
      </c>
      <c r="Q34" s="39">
        <v>0.83</v>
      </c>
      <c r="R34" s="29"/>
      <c r="S34" s="23">
        <v>179.37</v>
      </c>
      <c r="T34" s="22">
        <v>3.98</v>
      </c>
      <c r="U34" s="23">
        <v>179.37</v>
      </c>
      <c r="V34" s="22">
        <v>3.98</v>
      </c>
      <c r="W34" s="23">
        <v>179.37</v>
      </c>
      <c r="X34" s="22">
        <v>3.98</v>
      </c>
      <c r="Y34" s="23">
        <v>179.37</v>
      </c>
      <c r="Z34" s="22">
        <v>3.98</v>
      </c>
      <c r="AA34" s="23">
        <v>179.37</v>
      </c>
      <c r="AB34" s="22">
        <v>3.98</v>
      </c>
      <c r="AC34" s="23">
        <v>179.37</v>
      </c>
      <c r="AD34" s="22">
        <v>3.98</v>
      </c>
      <c r="AE34" s="23">
        <v>179.37</v>
      </c>
      <c r="AF34" s="22">
        <v>3.98</v>
      </c>
      <c r="AG34" s="23">
        <v>1795.37</v>
      </c>
      <c r="AH34" s="22">
        <v>8.1199999999999992</v>
      </c>
      <c r="AI34" s="23">
        <v>2199.37</v>
      </c>
      <c r="AJ34" s="22">
        <v>8.2100000000000009</v>
      </c>
      <c r="AK34" s="23">
        <v>5734.37</v>
      </c>
      <c r="AL34" s="22">
        <v>8.4499999999999993</v>
      </c>
      <c r="AM34" s="23">
        <v>29574.37</v>
      </c>
      <c r="AN34" s="22">
        <v>8.6999999999999993</v>
      </c>
      <c r="AO34" s="29"/>
      <c r="AP34" s="40">
        <v>0</v>
      </c>
      <c r="AQ34" s="41">
        <v>0</v>
      </c>
      <c r="AR34" s="40">
        <v>864.86</v>
      </c>
      <c r="AS34" s="41">
        <v>6.61</v>
      </c>
      <c r="AT34" s="40">
        <v>939.1</v>
      </c>
      <c r="AU34" s="41">
        <v>6.09</v>
      </c>
      <c r="AV34" s="29"/>
      <c r="AW34" s="42">
        <v>1.5</v>
      </c>
      <c r="AX34" s="42">
        <v>1.5</v>
      </c>
      <c r="AY34" s="22">
        <v>3.45</v>
      </c>
      <c r="AZ34" s="42">
        <v>0</v>
      </c>
      <c r="BA34" s="22">
        <v>0</v>
      </c>
      <c r="BB34" s="42">
        <v>2.5</v>
      </c>
      <c r="BC34" s="22">
        <v>4.17</v>
      </c>
      <c r="BD34" s="29"/>
      <c r="BE34" s="43">
        <v>83.87</v>
      </c>
      <c r="BF34" s="39">
        <v>7.71</v>
      </c>
      <c r="BG34" s="43">
        <v>75.8</v>
      </c>
      <c r="BH34" s="39">
        <v>7.7</v>
      </c>
      <c r="BI34" s="43">
        <v>51.11</v>
      </c>
      <c r="BJ34" s="39">
        <v>14.47</v>
      </c>
      <c r="BK34" s="43">
        <v>20.57</v>
      </c>
      <c r="BL34" s="39">
        <v>5.7</v>
      </c>
      <c r="BM34" s="29"/>
    </row>
    <row r="35" spans="1:65" x14ac:dyDescent="0.35">
      <c r="A35">
        <v>3</v>
      </c>
      <c r="B35" t="s">
        <v>97</v>
      </c>
      <c r="C35" t="s">
        <v>98</v>
      </c>
      <c r="D35" s="21">
        <v>0.15920000000000001</v>
      </c>
      <c r="E35" s="22">
        <v>3.27</v>
      </c>
      <c r="F35" s="21">
        <v>0.15920000000000001</v>
      </c>
      <c r="G35" s="22">
        <v>2.37</v>
      </c>
      <c r="H35" s="21">
        <v>0.13020000000000001</v>
      </c>
      <c r="I35" s="22">
        <v>0.52</v>
      </c>
      <c r="J35" s="23">
        <v>0.28939999999999999</v>
      </c>
      <c r="K35" s="22">
        <v>1.53</v>
      </c>
      <c r="L35" s="23">
        <v>542.89</v>
      </c>
      <c r="M35" s="29"/>
      <c r="N35" s="38">
        <v>197.63</v>
      </c>
      <c r="O35" s="39">
        <v>7.34</v>
      </c>
      <c r="P35" s="38">
        <v>238.07</v>
      </c>
      <c r="Q35" s="39">
        <v>6.02</v>
      </c>
      <c r="R35" s="29"/>
      <c r="S35" s="23">
        <v>264.83</v>
      </c>
      <c r="T35" s="22">
        <v>-0.45</v>
      </c>
      <c r="U35" s="23">
        <v>264.83</v>
      </c>
      <c r="V35" s="22">
        <v>-0.45</v>
      </c>
      <c r="W35" s="23" t="s">
        <v>773</v>
      </c>
      <c r="X35" s="22" t="s">
        <v>773</v>
      </c>
      <c r="Y35" s="23" t="s">
        <v>773</v>
      </c>
      <c r="Z35" s="22" t="s">
        <v>773</v>
      </c>
      <c r="AA35" s="23" t="s">
        <v>773</v>
      </c>
      <c r="AB35" s="22" t="s">
        <v>773</v>
      </c>
      <c r="AC35" s="23" t="s">
        <v>773</v>
      </c>
      <c r="AD35" s="22" t="s">
        <v>773</v>
      </c>
      <c r="AE35" s="23" t="s">
        <v>773</v>
      </c>
      <c r="AF35" s="22" t="s">
        <v>773</v>
      </c>
      <c r="AG35" s="23" t="s">
        <v>773</v>
      </c>
      <c r="AH35" s="22" t="s">
        <v>773</v>
      </c>
      <c r="AI35" s="23" t="s">
        <v>773</v>
      </c>
      <c r="AJ35" s="22" t="s">
        <v>773</v>
      </c>
      <c r="AK35" s="23" t="s">
        <v>773</v>
      </c>
      <c r="AL35" s="22" t="s">
        <v>773</v>
      </c>
      <c r="AM35" s="23" t="s">
        <v>773</v>
      </c>
      <c r="AN35" s="22" t="s">
        <v>773</v>
      </c>
      <c r="AO35" s="29"/>
      <c r="AP35" s="40">
        <v>0</v>
      </c>
      <c r="AQ35" s="41">
        <v>0</v>
      </c>
      <c r="AR35" s="40">
        <v>1005.3499999999999</v>
      </c>
      <c r="AS35" s="41">
        <v>3.02</v>
      </c>
      <c r="AT35" s="40">
        <v>1045.79</v>
      </c>
      <c r="AU35" s="41">
        <v>2.9</v>
      </c>
      <c r="AV35" s="29"/>
      <c r="AW35" s="42">
        <v>1.3</v>
      </c>
      <c r="AX35" s="42">
        <v>1.75</v>
      </c>
      <c r="AY35" s="22">
        <v>0</v>
      </c>
      <c r="AZ35" s="42">
        <v>0</v>
      </c>
      <c r="BA35" s="22">
        <v>0</v>
      </c>
      <c r="BB35" s="42">
        <v>0</v>
      </c>
      <c r="BC35" s="22">
        <v>0</v>
      </c>
      <c r="BD35" s="29"/>
      <c r="BE35" s="43">
        <v>83.85</v>
      </c>
      <c r="BF35" s="39">
        <v>7.71</v>
      </c>
      <c r="BG35" s="43">
        <v>75.5</v>
      </c>
      <c r="BH35" s="39">
        <v>7.32</v>
      </c>
      <c r="BI35" s="43">
        <v>51.1</v>
      </c>
      <c r="BJ35" s="39">
        <v>14.45</v>
      </c>
      <c r="BK35" s="43">
        <v>10</v>
      </c>
      <c r="BL35" s="39">
        <v>2.56</v>
      </c>
      <c r="BM35" s="29"/>
    </row>
    <row r="36" spans="1:65" x14ac:dyDescent="0.35">
      <c r="A36">
        <v>3</v>
      </c>
      <c r="B36" t="s">
        <v>99</v>
      </c>
      <c r="C36" t="s">
        <v>100</v>
      </c>
      <c r="D36" s="21">
        <v>0.13900000000000001</v>
      </c>
      <c r="E36" s="22">
        <v>3.56</v>
      </c>
      <c r="F36" s="21">
        <v>0.22919999999999999</v>
      </c>
      <c r="G36" s="22">
        <v>7.19</v>
      </c>
      <c r="H36" s="21">
        <v>0.191</v>
      </c>
      <c r="I36" s="22">
        <v>7.19</v>
      </c>
      <c r="J36" s="23">
        <v>0.42020000000000002</v>
      </c>
      <c r="K36" s="22">
        <v>7.19</v>
      </c>
      <c r="L36" s="23">
        <v>482.88</v>
      </c>
      <c r="M36" s="29"/>
      <c r="N36" s="38">
        <v>269.22000000000003</v>
      </c>
      <c r="O36" s="39">
        <v>5.95</v>
      </c>
      <c r="P36" s="38">
        <v>324.29000000000002</v>
      </c>
      <c r="Q36" s="39">
        <v>5.95</v>
      </c>
      <c r="R36" s="29"/>
      <c r="S36" s="23">
        <v>228.5</v>
      </c>
      <c r="T36" s="22">
        <v>3.03</v>
      </c>
      <c r="U36" s="23">
        <v>228.5</v>
      </c>
      <c r="V36" s="22">
        <v>3.03</v>
      </c>
      <c r="W36" s="23" t="s">
        <v>773</v>
      </c>
      <c r="X36" s="22" t="s">
        <v>773</v>
      </c>
      <c r="Y36" s="23" t="s">
        <v>773</v>
      </c>
      <c r="Z36" s="22" t="s">
        <v>773</v>
      </c>
      <c r="AA36" s="23" t="s">
        <v>773</v>
      </c>
      <c r="AB36" s="22" t="s">
        <v>773</v>
      </c>
      <c r="AC36" s="23" t="s">
        <v>773</v>
      </c>
      <c r="AD36" s="22" t="s">
        <v>773</v>
      </c>
      <c r="AE36" s="23" t="s">
        <v>773</v>
      </c>
      <c r="AF36" s="22" t="s">
        <v>773</v>
      </c>
      <c r="AG36" s="23" t="s">
        <v>773</v>
      </c>
      <c r="AH36" s="22" t="s">
        <v>773</v>
      </c>
      <c r="AI36" s="23" t="s">
        <v>773</v>
      </c>
      <c r="AJ36" s="22" t="s">
        <v>773</v>
      </c>
      <c r="AK36" s="23" t="s">
        <v>773</v>
      </c>
      <c r="AL36" s="22" t="s">
        <v>773</v>
      </c>
      <c r="AM36" s="23" t="s">
        <v>773</v>
      </c>
      <c r="AN36" s="22" t="s">
        <v>773</v>
      </c>
      <c r="AO36" s="29"/>
      <c r="AP36" s="40">
        <v>0</v>
      </c>
      <c r="AQ36" s="41">
        <v>0</v>
      </c>
      <c r="AR36" s="40">
        <v>980.6</v>
      </c>
      <c r="AS36" s="41">
        <v>4.08</v>
      </c>
      <c r="AT36" s="40">
        <v>1035.67</v>
      </c>
      <c r="AU36" s="41">
        <v>4.18</v>
      </c>
      <c r="AV36" s="29"/>
      <c r="AW36" s="42">
        <v>1.35</v>
      </c>
      <c r="AX36" s="42">
        <v>1.35</v>
      </c>
      <c r="AY36" s="22">
        <v>0</v>
      </c>
      <c r="AZ36" s="42">
        <v>0</v>
      </c>
      <c r="BA36" s="22">
        <v>0</v>
      </c>
      <c r="BB36" s="42">
        <v>0</v>
      </c>
      <c r="BC36" s="22">
        <v>0</v>
      </c>
      <c r="BD36" s="29"/>
      <c r="BE36" s="43">
        <v>83.85</v>
      </c>
      <c r="BF36" s="39">
        <v>7.71</v>
      </c>
      <c r="BG36" s="43">
        <v>75.8</v>
      </c>
      <c r="BH36" s="39">
        <v>7.75</v>
      </c>
      <c r="BI36" s="43">
        <v>51.1</v>
      </c>
      <c r="BJ36" s="39">
        <v>14.45</v>
      </c>
      <c r="BK36" s="43">
        <v>9.85</v>
      </c>
      <c r="BL36" s="39">
        <v>3.68</v>
      </c>
      <c r="BM36" s="29"/>
    </row>
    <row r="37" spans="1:65" x14ac:dyDescent="0.35">
      <c r="A37">
        <v>3</v>
      </c>
      <c r="B37" t="s">
        <v>101</v>
      </c>
      <c r="C37" t="s">
        <v>102</v>
      </c>
      <c r="D37" s="21">
        <v>8.5900000000000004E-2</v>
      </c>
      <c r="E37" s="22">
        <v>2.38</v>
      </c>
      <c r="F37" s="21">
        <v>0.2034</v>
      </c>
      <c r="G37" s="22">
        <v>2.34</v>
      </c>
      <c r="H37" s="21">
        <v>0.1666</v>
      </c>
      <c r="I37" s="22">
        <v>3.63</v>
      </c>
      <c r="J37" s="23">
        <v>0.37</v>
      </c>
      <c r="K37" s="22">
        <v>2.91</v>
      </c>
      <c r="L37" s="23">
        <v>390.98</v>
      </c>
      <c r="M37" s="29"/>
      <c r="N37" s="38">
        <v>171.07</v>
      </c>
      <c r="O37" s="39">
        <v>15.65</v>
      </c>
      <c r="P37" s="38">
        <v>241.46</v>
      </c>
      <c r="Q37" s="39">
        <v>15.22</v>
      </c>
      <c r="R37" s="29"/>
      <c r="S37" s="23">
        <v>211.92</v>
      </c>
      <c r="T37" s="22">
        <v>0.63</v>
      </c>
      <c r="U37" s="23">
        <v>236.04</v>
      </c>
      <c r="V37" s="22">
        <v>0.67</v>
      </c>
      <c r="W37" s="23">
        <v>236.04</v>
      </c>
      <c r="X37" s="22">
        <v>0.67</v>
      </c>
      <c r="Y37" s="23">
        <v>236.04</v>
      </c>
      <c r="Z37" s="22">
        <v>0.67</v>
      </c>
      <c r="AA37" s="23">
        <v>354.06</v>
      </c>
      <c r="AB37" s="22">
        <v>0.67</v>
      </c>
      <c r="AC37" s="23">
        <v>472.08</v>
      </c>
      <c r="AD37" s="22">
        <v>0.67</v>
      </c>
      <c r="AE37" s="23">
        <v>588.08000000000004</v>
      </c>
      <c r="AF37" s="22">
        <v>0.53</v>
      </c>
      <c r="AG37" s="23">
        <v>2444.08</v>
      </c>
      <c r="AH37" s="22">
        <v>0.13</v>
      </c>
      <c r="AI37" s="23">
        <v>2908.08</v>
      </c>
      <c r="AJ37" s="22">
        <v>0.11</v>
      </c>
      <c r="AK37" s="23">
        <v>5843.08</v>
      </c>
      <c r="AL37" s="22">
        <v>0.48</v>
      </c>
      <c r="AM37" s="23">
        <v>8733.08</v>
      </c>
      <c r="AN37" s="22">
        <v>0.9</v>
      </c>
      <c r="AO37" s="29"/>
      <c r="AP37" s="40">
        <v>0</v>
      </c>
      <c r="AQ37" s="41">
        <v>0</v>
      </c>
      <c r="AR37" s="40">
        <v>773.96999999999991</v>
      </c>
      <c r="AS37" s="41">
        <v>4.53</v>
      </c>
      <c r="AT37" s="40">
        <v>868.48</v>
      </c>
      <c r="AU37" s="41">
        <v>5.15</v>
      </c>
      <c r="AV37" s="29"/>
      <c r="AW37" s="42">
        <v>1.21</v>
      </c>
      <c r="AX37" s="42">
        <v>1.21</v>
      </c>
      <c r="AY37" s="22">
        <v>0</v>
      </c>
      <c r="AZ37" s="42">
        <v>0</v>
      </c>
      <c r="BA37" s="22">
        <v>0</v>
      </c>
      <c r="BB37" s="42">
        <v>0</v>
      </c>
      <c r="BC37" s="22">
        <v>0</v>
      </c>
      <c r="BD37" s="29"/>
      <c r="BE37" s="43">
        <v>83.85</v>
      </c>
      <c r="BF37" s="39">
        <v>7.71</v>
      </c>
      <c r="BG37" s="43">
        <v>75.8</v>
      </c>
      <c r="BH37" s="39">
        <v>7.75</v>
      </c>
      <c r="BI37" s="43">
        <v>51.1</v>
      </c>
      <c r="BJ37" s="39">
        <v>14.45</v>
      </c>
      <c r="BK37" s="43">
        <v>11.25</v>
      </c>
      <c r="BL37" s="39">
        <v>3.21</v>
      </c>
      <c r="BM37" s="29"/>
    </row>
    <row r="38" spans="1:65" x14ac:dyDescent="0.35">
      <c r="A38">
        <v>3</v>
      </c>
      <c r="B38" t="s">
        <v>103</v>
      </c>
      <c r="C38" t="s">
        <v>104</v>
      </c>
      <c r="D38" s="21">
        <v>0.13689999999999999</v>
      </c>
      <c r="E38" s="22">
        <v>1</v>
      </c>
      <c r="F38" s="21">
        <v>0.3402</v>
      </c>
      <c r="G38" s="22">
        <v>3.1</v>
      </c>
      <c r="H38" s="21">
        <v>0.2762</v>
      </c>
      <c r="I38" s="22">
        <v>0.46</v>
      </c>
      <c r="J38" s="23">
        <v>0.61640000000000006</v>
      </c>
      <c r="K38" s="22">
        <v>1.9</v>
      </c>
      <c r="L38" s="23">
        <v>414.2</v>
      </c>
      <c r="M38" s="29"/>
      <c r="N38" s="38">
        <v>252.23</v>
      </c>
      <c r="O38" s="39">
        <v>0</v>
      </c>
      <c r="P38" s="38">
        <v>284.45</v>
      </c>
      <c r="Q38" s="39">
        <v>0</v>
      </c>
      <c r="R38" s="29"/>
      <c r="S38" s="23">
        <v>235.69</v>
      </c>
      <c r="T38" s="22">
        <v>9.32</v>
      </c>
      <c r="U38" s="23">
        <v>235.69</v>
      </c>
      <c r="V38" s="22">
        <v>9.32</v>
      </c>
      <c r="W38" s="23" t="s">
        <v>773</v>
      </c>
      <c r="X38" s="22" t="s">
        <v>773</v>
      </c>
      <c r="Y38" s="23" t="s">
        <v>773</v>
      </c>
      <c r="Z38" s="22" t="s">
        <v>773</v>
      </c>
      <c r="AA38" s="23" t="s">
        <v>773</v>
      </c>
      <c r="AB38" s="22" t="s">
        <v>773</v>
      </c>
      <c r="AC38" s="23" t="s">
        <v>773</v>
      </c>
      <c r="AD38" s="22" t="s">
        <v>773</v>
      </c>
      <c r="AE38" s="23" t="s">
        <v>773</v>
      </c>
      <c r="AF38" s="22" t="s">
        <v>773</v>
      </c>
      <c r="AG38" s="23" t="s">
        <v>773</v>
      </c>
      <c r="AH38" s="22" t="s">
        <v>773</v>
      </c>
      <c r="AI38" s="23" t="s">
        <v>773</v>
      </c>
      <c r="AJ38" s="22" t="s">
        <v>773</v>
      </c>
      <c r="AK38" s="23" t="s">
        <v>773</v>
      </c>
      <c r="AL38" s="22" t="s">
        <v>773</v>
      </c>
      <c r="AM38" s="23" t="s">
        <v>773</v>
      </c>
      <c r="AN38" s="22" t="s">
        <v>773</v>
      </c>
      <c r="AO38" s="29"/>
      <c r="AP38" s="40">
        <v>0</v>
      </c>
      <c r="AQ38" s="41">
        <v>0</v>
      </c>
      <c r="AR38" s="40">
        <v>902.11999999999989</v>
      </c>
      <c r="AS38" s="41">
        <v>2.76</v>
      </c>
      <c r="AT38" s="40">
        <v>934.33999999999992</v>
      </c>
      <c r="AU38" s="41">
        <v>2.66</v>
      </c>
      <c r="AV38" s="29"/>
      <c r="AW38" s="42">
        <v>1.65</v>
      </c>
      <c r="AX38" s="42">
        <v>1.65</v>
      </c>
      <c r="AY38" s="22">
        <v>3.12</v>
      </c>
      <c r="AZ38" s="42">
        <v>0</v>
      </c>
      <c r="BA38" s="22">
        <v>0</v>
      </c>
      <c r="BB38" s="42">
        <v>2.2599999999999998</v>
      </c>
      <c r="BC38" s="22">
        <v>0</v>
      </c>
      <c r="BD38" s="29"/>
      <c r="BE38" s="43">
        <v>83.85</v>
      </c>
      <c r="BF38" s="39">
        <v>7.71</v>
      </c>
      <c r="BG38" s="43">
        <v>75.8</v>
      </c>
      <c r="BH38" s="39">
        <v>7.75</v>
      </c>
      <c r="BI38" s="43">
        <v>51.1</v>
      </c>
      <c r="BJ38" s="39">
        <v>14.45</v>
      </c>
      <c r="BK38" s="43">
        <v>13.85</v>
      </c>
      <c r="BL38" s="39">
        <v>2.21</v>
      </c>
      <c r="BM38" s="29"/>
    </row>
    <row r="39" spans="1:65" x14ac:dyDescent="0.35">
      <c r="A39">
        <v>3</v>
      </c>
      <c r="B39" t="s">
        <v>105</v>
      </c>
      <c r="C39" t="s">
        <v>106</v>
      </c>
      <c r="D39" s="21">
        <v>0.14460000000000001</v>
      </c>
      <c r="E39" s="22">
        <v>4.5999999999999996</v>
      </c>
      <c r="F39" s="21">
        <v>0.32890000000000003</v>
      </c>
      <c r="G39" s="22">
        <v>-3.67</v>
      </c>
      <c r="H39" s="21">
        <v>0.25059999999999999</v>
      </c>
      <c r="I39" s="22">
        <v>-2.41</v>
      </c>
      <c r="J39" s="23">
        <v>0.57950000000000002</v>
      </c>
      <c r="K39" s="22">
        <v>-3.13</v>
      </c>
      <c r="L39" s="23">
        <v>476.75</v>
      </c>
      <c r="M39" s="29"/>
      <c r="N39" s="38">
        <v>204.12</v>
      </c>
      <c r="O39" s="39">
        <v>0</v>
      </c>
      <c r="P39" s="38">
        <v>286.8</v>
      </c>
      <c r="Q39" s="39">
        <v>0</v>
      </c>
      <c r="R39" s="29"/>
      <c r="S39" s="23">
        <v>159.1</v>
      </c>
      <c r="T39" s="22">
        <v>3.08</v>
      </c>
      <c r="U39" s="23">
        <v>159.1</v>
      </c>
      <c r="V39" s="22">
        <v>3.08</v>
      </c>
      <c r="W39" s="23" t="s">
        <v>773</v>
      </c>
      <c r="X39" s="22" t="s">
        <v>773</v>
      </c>
      <c r="Y39" s="23" t="s">
        <v>773</v>
      </c>
      <c r="Z39" s="22" t="s">
        <v>773</v>
      </c>
      <c r="AA39" s="23" t="s">
        <v>773</v>
      </c>
      <c r="AB39" s="22" t="s">
        <v>773</v>
      </c>
      <c r="AC39" s="23" t="s">
        <v>773</v>
      </c>
      <c r="AD39" s="22" t="s">
        <v>773</v>
      </c>
      <c r="AE39" s="23" t="s">
        <v>773</v>
      </c>
      <c r="AF39" s="22" t="s">
        <v>773</v>
      </c>
      <c r="AG39" s="23" t="s">
        <v>773</v>
      </c>
      <c r="AH39" s="22" t="s">
        <v>773</v>
      </c>
      <c r="AI39" s="23" t="s">
        <v>773</v>
      </c>
      <c r="AJ39" s="22" t="s">
        <v>773</v>
      </c>
      <c r="AK39" s="23" t="s">
        <v>773</v>
      </c>
      <c r="AL39" s="22" t="s">
        <v>773</v>
      </c>
      <c r="AM39" s="23" t="s">
        <v>773</v>
      </c>
      <c r="AN39" s="22" t="s">
        <v>773</v>
      </c>
      <c r="AO39" s="29"/>
      <c r="AP39" s="40">
        <v>0</v>
      </c>
      <c r="AQ39" s="41">
        <v>0</v>
      </c>
      <c r="AR39" s="40">
        <v>839.97</v>
      </c>
      <c r="AS39" s="41">
        <v>3.16</v>
      </c>
      <c r="AT39" s="40">
        <v>922.65</v>
      </c>
      <c r="AU39" s="41">
        <v>2.87</v>
      </c>
      <c r="AV39" s="29"/>
      <c r="AW39" s="42">
        <v>1.5</v>
      </c>
      <c r="AX39" s="42">
        <v>1.5</v>
      </c>
      <c r="AY39" s="22">
        <v>0</v>
      </c>
      <c r="AZ39" s="42">
        <v>0</v>
      </c>
      <c r="BA39" s="22">
        <v>0</v>
      </c>
      <c r="BB39" s="42">
        <v>1.9</v>
      </c>
      <c r="BC39" s="22">
        <v>2.7</v>
      </c>
      <c r="BD39" s="29"/>
      <c r="BE39" s="43">
        <v>83.85</v>
      </c>
      <c r="BF39" s="39">
        <v>7.71</v>
      </c>
      <c r="BG39" s="43">
        <v>75.5</v>
      </c>
      <c r="BH39" s="39">
        <v>7.32</v>
      </c>
      <c r="BI39" s="43">
        <v>51.1</v>
      </c>
      <c r="BJ39" s="39">
        <v>14.45</v>
      </c>
      <c r="BK39" s="43">
        <v>11.25</v>
      </c>
      <c r="BL39" s="39">
        <v>3.21</v>
      </c>
      <c r="BM39" s="29"/>
    </row>
    <row r="40" spans="1:65" x14ac:dyDescent="0.35">
      <c r="A40">
        <v>3</v>
      </c>
      <c r="B40" t="s">
        <v>107</v>
      </c>
      <c r="C40" t="s">
        <v>108</v>
      </c>
      <c r="D40" s="21">
        <v>0.114</v>
      </c>
      <c r="E40" s="22">
        <v>14.11</v>
      </c>
      <c r="F40" s="21">
        <v>0.44600000000000001</v>
      </c>
      <c r="G40" s="22">
        <v>19.55</v>
      </c>
      <c r="H40" s="21">
        <v>0.32700000000000001</v>
      </c>
      <c r="I40" s="22">
        <v>17.57</v>
      </c>
      <c r="J40" s="23">
        <v>0.77300000000000002</v>
      </c>
      <c r="K40" s="22">
        <v>18.71</v>
      </c>
      <c r="L40" s="23">
        <v>420.77</v>
      </c>
      <c r="M40" s="29"/>
      <c r="N40" s="38">
        <v>218</v>
      </c>
      <c r="O40" s="39">
        <v>2.83</v>
      </c>
      <c r="P40" s="38">
        <v>218</v>
      </c>
      <c r="Q40" s="39">
        <v>2.83</v>
      </c>
      <c r="R40" s="29"/>
      <c r="S40" s="23">
        <v>183</v>
      </c>
      <c r="T40" s="22">
        <v>3.39</v>
      </c>
      <c r="U40" s="23">
        <v>183</v>
      </c>
      <c r="V40" s="22">
        <v>3.39</v>
      </c>
      <c r="W40" s="23">
        <v>183</v>
      </c>
      <c r="X40" s="22">
        <v>3.39</v>
      </c>
      <c r="Y40" s="23">
        <v>183</v>
      </c>
      <c r="Z40" s="22">
        <v>3.39</v>
      </c>
      <c r="AA40" s="23">
        <v>183</v>
      </c>
      <c r="AB40" s="22">
        <v>3.39</v>
      </c>
      <c r="AC40" s="23">
        <v>183</v>
      </c>
      <c r="AD40" s="22">
        <v>3.39</v>
      </c>
      <c r="AE40" s="23">
        <v>183</v>
      </c>
      <c r="AF40" s="22">
        <v>3.39</v>
      </c>
      <c r="AG40" s="23">
        <v>183</v>
      </c>
      <c r="AH40" s="22">
        <v>3.39</v>
      </c>
      <c r="AI40" s="23">
        <v>183</v>
      </c>
      <c r="AJ40" s="22">
        <v>3.39</v>
      </c>
      <c r="AK40" s="23">
        <v>183</v>
      </c>
      <c r="AL40" s="22">
        <v>3.39</v>
      </c>
      <c r="AM40" s="23">
        <v>183</v>
      </c>
      <c r="AN40" s="22">
        <v>3.39</v>
      </c>
      <c r="AO40" s="29"/>
      <c r="AP40" s="40">
        <v>0</v>
      </c>
      <c r="AQ40" s="41">
        <v>0</v>
      </c>
      <c r="AR40" s="40">
        <v>821.77</v>
      </c>
      <c r="AS40" s="41">
        <v>8.4499999999999993</v>
      </c>
      <c r="AT40" s="40">
        <v>821.77</v>
      </c>
      <c r="AU40" s="41">
        <v>8.4499999999999993</v>
      </c>
      <c r="AV40" s="29"/>
      <c r="AW40" s="42">
        <v>0</v>
      </c>
      <c r="AX40" s="42">
        <v>0</v>
      </c>
      <c r="AY40" s="22">
        <v>0</v>
      </c>
      <c r="AZ40" s="42">
        <v>0</v>
      </c>
      <c r="BA40" s="22">
        <v>0</v>
      </c>
      <c r="BB40" s="42">
        <v>2.0499999999999998</v>
      </c>
      <c r="BC40" s="22">
        <v>5.13</v>
      </c>
      <c r="BD40" s="29"/>
      <c r="BE40" s="43">
        <v>83.85</v>
      </c>
      <c r="BF40" s="39">
        <v>7.71</v>
      </c>
      <c r="BG40" s="43">
        <v>75.8</v>
      </c>
      <c r="BH40" s="39">
        <v>7.75</v>
      </c>
      <c r="BI40" s="43">
        <v>51.1</v>
      </c>
      <c r="BJ40" s="39">
        <v>14.45</v>
      </c>
      <c r="BK40" s="43">
        <v>12.15</v>
      </c>
      <c r="BL40" s="39">
        <v>3.4</v>
      </c>
      <c r="BM40" s="29"/>
    </row>
    <row r="41" spans="1:65" x14ac:dyDescent="0.35">
      <c r="A41">
        <v>3</v>
      </c>
      <c r="B41" t="s">
        <v>109</v>
      </c>
      <c r="C41" t="s">
        <v>110</v>
      </c>
      <c r="D41" s="21">
        <v>9.7600000000000006E-2</v>
      </c>
      <c r="E41" s="22">
        <v>8.57</v>
      </c>
      <c r="F41" s="21">
        <v>0.25600000000000001</v>
      </c>
      <c r="G41" s="22">
        <v>8.08</v>
      </c>
      <c r="H41" s="21">
        <v>0.2049</v>
      </c>
      <c r="I41" s="22">
        <v>8.0500000000000007</v>
      </c>
      <c r="J41" s="23">
        <v>0.46089999999999998</v>
      </c>
      <c r="K41" s="22">
        <v>8.06</v>
      </c>
      <c r="L41" s="23">
        <v>366.69</v>
      </c>
      <c r="M41" s="29"/>
      <c r="N41" s="38">
        <v>193.55</v>
      </c>
      <c r="O41" s="39">
        <v>5.45</v>
      </c>
      <c r="P41" s="38">
        <v>238.55</v>
      </c>
      <c r="Q41" s="39">
        <v>4.38</v>
      </c>
      <c r="R41" s="29"/>
      <c r="S41" s="23">
        <v>238.5</v>
      </c>
      <c r="T41" s="22">
        <v>0</v>
      </c>
      <c r="U41" s="23">
        <v>238.5</v>
      </c>
      <c r="V41" s="22">
        <v>0</v>
      </c>
      <c r="W41" s="23">
        <v>238.5</v>
      </c>
      <c r="X41" s="22">
        <v>0</v>
      </c>
      <c r="Y41" s="23">
        <v>238.5</v>
      </c>
      <c r="Z41" s="22">
        <v>0</v>
      </c>
      <c r="AA41" s="23">
        <v>238.5</v>
      </c>
      <c r="AB41" s="22">
        <v>0</v>
      </c>
      <c r="AC41" s="23">
        <v>238.5</v>
      </c>
      <c r="AD41" s="22">
        <v>0</v>
      </c>
      <c r="AE41" s="23">
        <v>238.5</v>
      </c>
      <c r="AF41" s="22">
        <v>0</v>
      </c>
      <c r="AG41" s="23">
        <v>830.5</v>
      </c>
      <c r="AH41" s="22">
        <v>0</v>
      </c>
      <c r="AI41" s="23">
        <v>978.5</v>
      </c>
      <c r="AJ41" s="22">
        <v>0</v>
      </c>
      <c r="AK41" s="23">
        <v>2273.5</v>
      </c>
      <c r="AL41" s="22">
        <v>0</v>
      </c>
      <c r="AM41" s="23">
        <v>9553.5</v>
      </c>
      <c r="AN41" s="22">
        <v>0</v>
      </c>
      <c r="AO41" s="29"/>
      <c r="AP41" s="40">
        <v>0</v>
      </c>
      <c r="AQ41" s="41">
        <v>0</v>
      </c>
      <c r="AR41" s="40">
        <v>798.74</v>
      </c>
      <c r="AS41" s="41">
        <v>5.12</v>
      </c>
      <c r="AT41" s="40">
        <v>843.74</v>
      </c>
      <c r="AU41" s="41">
        <v>4.84</v>
      </c>
      <c r="AV41" s="29"/>
      <c r="AW41" s="42">
        <v>1.55</v>
      </c>
      <c r="AX41" s="42">
        <v>1.55</v>
      </c>
      <c r="AY41" s="22">
        <v>19.23</v>
      </c>
      <c r="AZ41" s="42">
        <v>0</v>
      </c>
      <c r="BA41" s="22">
        <v>0</v>
      </c>
      <c r="BB41" s="42">
        <v>0</v>
      </c>
      <c r="BC41" s="22">
        <v>0</v>
      </c>
      <c r="BD41" s="29"/>
      <c r="BE41" s="43">
        <v>83.85</v>
      </c>
      <c r="BF41" s="39">
        <v>7.71</v>
      </c>
      <c r="BG41" s="43">
        <v>75.8</v>
      </c>
      <c r="BH41" s="39">
        <v>7.75</v>
      </c>
      <c r="BI41" s="43">
        <v>51.1</v>
      </c>
      <c r="BJ41" s="39">
        <v>14.45</v>
      </c>
      <c r="BK41" s="43">
        <v>9.0500000000000007</v>
      </c>
      <c r="BL41" s="39">
        <v>1.69</v>
      </c>
      <c r="BM41" s="29"/>
    </row>
    <row r="42" spans="1:65" x14ac:dyDescent="0.35">
      <c r="A42">
        <v>3</v>
      </c>
      <c r="B42" t="s">
        <v>111</v>
      </c>
      <c r="C42" t="s">
        <v>112</v>
      </c>
      <c r="D42" s="21">
        <v>9.5189999999999997E-2</v>
      </c>
      <c r="E42" s="22">
        <v>4.4000000000000004</v>
      </c>
      <c r="F42" s="21">
        <v>9.5189999999999997E-2</v>
      </c>
      <c r="G42" s="22">
        <v>6.7</v>
      </c>
      <c r="H42" s="21">
        <v>0.15184</v>
      </c>
      <c r="I42" s="22">
        <v>14.21</v>
      </c>
      <c r="J42" s="23">
        <v>0.24703</v>
      </c>
      <c r="K42" s="22">
        <v>11.19</v>
      </c>
      <c r="L42" s="23">
        <v>396.75</v>
      </c>
      <c r="M42" s="29"/>
      <c r="N42" s="38">
        <v>240.2</v>
      </c>
      <c r="O42" s="39">
        <v>11.1</v>
      </c>
      <c r="P42" s="38">
        <v>281.35000000000002</v>
      </c>
      <c r="Q42" s="39">
        <v>9.33</v>
      </c>
      <c r="R42" s="29"/>
      <c r="S42" s="23">
        <v>297.56</v>
      </c>
      <c r="T42" s="22">
        <v>7.5</v>
      </c>
      <c r="U42" s="23">
        <v>297.56</v>
      </c>
      <c r="V42" s="22">
        <v>7.5</v>
      </c>
      <c r="W42" s="23" t="s">
        <v>773</v>
      </c>
      <c r="X42" s="22" t="s">
        <v>773</v>
      </c>
      <c r="Y42" s="23" t="s">
        <v>773</v>
      </c>
      <c r="Z42" s="22" t="s">
        <v>773</v>
      </c>
      <c r="AA42" s="23" t="s">
        <v>773</v>
      </c>
      <c r="AB42" s="22" t="s">
        <v>773</v>
      </c>
      <c r="AC42" s="23" t="s">
        <v>773</v>
      </c>
      <c r="AD42" s="22" t="s">
        <v>773</v>
      </c>
      <c r="AE42" s="23" t="s">
        <v>773</v>
      </c>
      <c r="AF42" s="22" t="s">
        <v>773</v>
      </c>
      <c r="AG42" s="23" t="s">
        <v>773</v>
      </c>
      <c r="AH42" s="22" t="s">
        <v>773</v>
      </c>
      <c r="AI42" s="23" t="s">
        <v>773</v>
      </c>
      <c r="AJ42" s="22" t="s">
        <v>773</v>
      </c>
      <c r="AK42" s="23" t="s">
        <v>773</v>
      </c>
      <c r="AL42" s="22" t="s">
        <v>773</v>
      </c>
      <c r="AM42" s="23" t="s">
        <v>773</v>
      </c>
      <c r="AN42" s="22" t="s">
        <v>773</v>
      </c>
      <c r="AO42" s="29"/>
      <c r="AP42" s="40">
        <v>0</v>
      </c>
      <c r="AQ42" s="41">
        <v>0</v>
      </c>
      <c r="AR42" s="40">
        <v>934.51</v>
      </c>
      <c r="AS42" s="41">
        <v>7.04</v>
      </c>
      <c r="AT42" s="40">
        <v>975.66000000000008</v>
      </c>
      <c r="AU42" s="41">
        <v>6.72</v>
      </c>
      <c r="AV42" s="29"/>
      <c r="AW42" s="42">
        <v>1.1000000000000001</v>
      </c>
      <c r="AX42" s="42">
        <v>1.75</v>
      </c>
      <c r="AY42" s="22">
        <v>0</v>
      </c>
      <c r="AZ42" s="42">
        <v>0</v>
      </c>
      <c r="BA42" s="22">
        <v>0</v>
      </c>
      <c r="BB42" s="42">
        <v>0</v>
      </c>
      <c r="BC42" s="22">
        <v>0</v>
      </c>
      <c r="BD42" s="29"/>
      <c r="BE42" s="43">
        <v>83.85</v>
      </c>
      <c r="BF42" s="39">
        <v>7.71</v>
      </c>
      <c r="BG42" s="43">
        <v>75.8</v>
      </c>
      <c r="BH42" s="39">
        <v>7.75</v>
      </c>
      <c r="BI42" s="43">
        <v>51.1</v>
      </c>
      <c r="BJ42" s="39">
        <v>14.45</v>
      </c>
      <c r="BK42" s="43">
        <v>7.55</v>
      </c>
      <c r="BL42" s="39">
        <v>2.72</v>
      </c>
      <c r="BM42" s="29"/>
    </row>
    <row r="43" spans="1:65" x14ac:dyDescent="0.35">
      <c r="A43">
        <v>3</v>
      </c>
      <c r="B43" t="s">
        <v>113</v>
      </c>
      <c r="C43" t="s">
        <v>114</v>
      </c>
      <c r="D43" s="21">
        <v>9.4500000000000001E-2</v>
      </c>
      <c r="E43" s="22">
        <v>-0.45</v>
      </c>
      <c r="F43" s="21">
        <v>0.19470000000000001</v>
      </c>
      <c r="G43" s="22">
        <v>2.2000000000000002</v>
      </c>
      <c r="H43" s="21">
        <v>0.1293</v>
      </c>
      <c r="I43" s="22">
        <v>2.58</v>
      </c>
      <c r="J43" s="23">
        <v>0.32400000000000001</v>
      </c>
      <c r="K43" s="22">
        <v>2.35</v>
      </c>
      <c r="L43" s="23">
        <v>421.3</v>
      </c>
      <c r="M43" s="29"/>
      <c r="N43" s="38">
        <v>207.94</v>
      </c>
      <c r="O43" s="39">
        <v>1.93</v>
      </c>
      <c r="P43" s="38">
        <v>301.88</v>
      </c>
      <c r="Q43" s="39">
        <v>-2.62</v>
      </c>
      <c r="R43" s="29"/>
      <c r="S43" s="23">
        <v>219.55</v>
      </c>
      <c r="T43" s="22">
        <v>-1.88</v>
      </c>
      <c r="U43" s="23">
        <v>219.55</v>
      </c>
      <c r="V43" s="22">
        <v>-1.88</v>
      </c>
      <c r="W43" s="23" t="s">
        <v>773</v>
      </c>
      <c r="X43" s="22" t="s">
        <v>773</v>
      </c>
      <c r="Y43" s="23" t="s">
        <v>773</v>
      </c>
      <c r="Z43" s="22" t="s">
        <v>773</v>
      </c>
      <c r="AA43" s="23" t="s">
        <v>773</v>
      </c>
      <c r="AB43" s="22" t="s">
        <v>773</v>
      </c>
      <c r="AC43" s="23" t="s">
        <v>773</v>
      </c>
      <c r="AD43" s="22" t="s">
        <v>773</v>
      </c>
      <c r="AE43" s="23" t="s">
        <v>773</v>
      </c>
      <c r="AF43" s="22" t="s">
        <v>773</v>
      </c>
      <c r="AG43" s="23" t="s">
        <v>773</v>
      </c>
      <c r="AH43" s="22" t="s">
        <v>773</v>
      </c>
      <c r="AI43" s="23" t="s">
        <v>773</v>
      </c>
      <c r="AJ43" s="22" t="s">
        <v>773</v>
      </c>
      <c r="AK43" s="23" t="s">
        <v>773</v>
      </c>
      <c r="AL43" s="22" t="s">
        <v>773</v>
      </c>
      <c r="AM43" s="23" t="s">
        <v>773</v>
      </c>
      <c r="AN43" s="22" t="s">
        <v>773</v>
      </c>
      <c r="AO43" s="29"/>
      <c r="AP43" s="40">
        <v>0</v>
      </c>
      <c r="AQ43" s="41">
        <v>0</v>
      </c>
      <c r="AR43" s="40">
        <v>848.79</v>
      </c>
      <c r="AS43" s="41">
        <v>-0.25</v>
      </c>
      <c r="AT43" s="40">
        <v>942.73</v>
      </c>
      <c r="AU43" s="41">
        <v>-1.49</v>
      </c>
      <c r="AV43" s="29"/>
      <c r="AW43" s="42">
        <v>1.35</v>
      </c>
      <c r="AX43" s="42">
        <v>1.9</v>
      </c>
      <c r="AY43" s="22">
        <v>5.56</v>
      </c>
      <c r="AZ43" s="42">
        <v>0</v>
      </c>
      <c r="BA43" s="22">
        <v>0</v>
      </c>
      <c r="BB43" s="42">
        <v>0</v>
      </c>
      <c r="BC43" s="22">
        <v>0</v>
      </c>
      <c r="BD43" s="29"/>
      <c r="BE43" s="43">
        <v>83.85</v>
      </c>
      <c r="BF43" s="39">
        <v>7.85</v>
      </c>
      <c r="BG43" s="43">
        <v>75.8</v>
      </c>
      <c r="BH43" s="39">
        <v>7.82</v>
      </c>
      <c r="BI43" s="43">
        <v>51.1</v>
      </c>
      <c r="BJ43" s="39">
        <v>14.45</v>
      </c>
      <c r="BK43" s="43">
        <v>8.4</v>
      </c>
      <c r="BL43" s="39">
        <v>3.07</v>
      </c>
      <c r="BM43" s="29"/>
    </row>
    <row r="44" spans="1:65" x14ac:dyDescent="0.35">
      <c r="A44">
        <v>3</v>
      </c>
      <c r="B44" t="s">
        <v>115</v>
      </c>
      <c r="C44" t="s">
        <v>116</v>
      </c>
      <c r="D44" s="21">
        <v>8.3199999999999996E-2</v>
      </c>
      <c r="E44" s="22">
        <v>3.27</v>
      </c>
      <c r="F44" s="21">
        <v>0.17449999999999999</v>
      </c>
      <c r="G44" s="22">
        <v>2.1800000000000002</v>
      </c>
      <c r="H44" s="21">
        <v>0.1095</v>
      </c>
      <c r="I44" s="22">
        <v>2.21</v>
      </c>
      <c r="J44" s="23">
        <v>0.28399999999999997</v>
      </c>
      <c r="K44" s="22">
        <v>2.19</v>
      </c>
      <c r="L44" s="23">
        <v>381.24</v>
      </c>
      <c r="M44" s="29"/>
      <c r="N44" s="38">
        <v>188.38</v>
      </c>
      <c r="O44" s="39">
        <v>25.27</v>
      </c>
      <c r="P44" s="38">
        <v>221.76</v>
      </c>
      <c r="Q44" s="39">
        <v>20.68</v>
      </c>
      <c r="R44" s="29"/>
      <c r="S44" s="23">
        <v>188.9</v>
      </c>
      <c r="T44" s="22">
        <v>7.41</v>
      </c>
      <c r="U44" s="23">
        <v>188.9</v>
      </c>
      <c r="V44" s="22">
        <v>7.41</v>
      </c>
      <c r="W44" s="23">
        <v>188.9</v>
      </c>
      <c r="X44" s="22">
        <v>7.41</v>
      </c>
      <c r="Y44" s="23">
        <v>188.9</v>
      </c>
      <c r="Z44" s="22">
        <v>7.41</v>
      </c>
      <c r="AA44" s="23">
        <v>188.9</v>
      </c>
      <c r="AB44" s="22">
        <v>7.41</v>
      </c>
      <c r="AC44" s="23">
        <v>366.09</v>
      </c>
      <c r="AD44" s="22">
        <v>7.41</v>
      </c>
      <c r="AE44" s="23">
        <v>366.09</v>
      </c>
      <c r="AF44" s="22">
        <v>7.41</v>
      </c>
      <c r="AG44" s="23">
        <v>1660.77</v>
      </c>
      <c r="AH44" s="22">
        <v>7.41</v>
      </c>
      <c r="AI44" s="23">
        <v>2092.33</v>
      </c>
      <c r="AJ44" s="22">
        <v>7.41</v>
      </c>
      <c r="AK44" s="23">
        <v>5868.48</v>
      </c>
      <c r="AL44" s="22">
        <v>7.41</v>
      </c>
      <c r="AM44" s="23">
        <v>26502.42</v>
      </c>
      <c r="AN44" s="22">
        <v>7.41</v>
      </c>
      <c r="AO44" s="29"/>
      <c r="AP44" s="40">
        <v>0</v>
      </c>
      <c r="AQ44" s="41">
        <v>0</v>
      </c>
      <c r="AR44" s="40">
        <v>758.52</v>
      </c>
      <c r="AS44" s="41">
        <v>9.07</v>
      </c>
      <c r="AT44" s="40">
        <v>791.9</v>
      </c>
      <c r="AU44" s="41">
        <v>8.66</v>
      </c>
      <c r="AV44" s="29"/>
      <c r="AW44" s="42">
        <v>1.1499999999999999</v>
      </c>
      <c r="AX44" s="42">
        <v>1.5</v>
      </c>
      <c r="AY44" s="22">
        <v>0</v>
      </c>
      <c r="AZ44" s="42">
        <v>0</v>
      </c>
      <c r="BA44" s="22">
        <v>0</v>
      </c>
      <c r="BB44" s="42">
        <v>0</v>
      </c>
      <c r="BC44" s="22">
        <v>0</v>
      </c>
      <c r="BD44" s="29"/>
      <c r="BE44" s="43">
        <v>83.85</v>
      </c>
      <c r="BF44" s="39">
        <v>7.71</v>
      </c>
      <c r="BG44" s="43">
        <v>75.8</v>
      </c>
      <c r="BH44" s="39">
        <v>7.75</v>
      </c>
      <c r="BI44" s="43">
        <v>51.1</v>
      </c>
      <c r="BJ44" s="39">
        <v>14.45</v>
      </c>
      <c r="BK44" s="43">
        <v>17</v>
      </c>
      <c r="BL44" s="39">
        <v>-18.27</v>
      </c>
      <c r="BM44" s="29"/>
    </row>
    <row r="45" spans="1:65" x14ac:dyDescent="0.35">
      <c r="A45">
        <v>4</v>
      </c>
      <c r="B45" t="s">
        <v>117</v>
      </c>
      <c r="C45" t="s">
        <v>118</v>
      </c>
      <c r="D45" s="21">
        <v>0.1183</v>
      </c>
      <c r="E45" s="22">
        <v>4.2699999999999996</v>
      </c>
      <c r="F45" s="21">
        <v>0.39660000000000001</v>
      </c>
      <c r="G45" s="22">
        <v>-3.09</v>
      </c>
      <c r="H45" s="21">
        <v>0.30709999999999998</v>
      </c>
      <c r="I45" s="22">
        <v>-3.86</v>
      </c>
      <c r="J45" s="23">
        <v>0.70369999999999999</v>
      </c>
      <c r="K45" s="22">
        <v>-3.42</v>
      </c>
      <c r="L45" s="23">
        <v>421.53</v>
      </c>
      <c r="M45" s="29"/>
      <c r="N45" s="38">
        <v>263.52</v>
      </c>
      <c r="O45" s="39">
        <v>2</v>
      </c>
      <c r="P45" s="38">
        <v>287.27999999999997</v>
      </c>
      <c r="Q45" s="39">
        <v>2</v>
      </c>
      <c r="R45" s="29"/>
      <c r="S45" s="23">
        <v>310.92</v>
      </c>
      <c r="T45" s="22">
        <v>3.66</v>
      </c>
      <c r="U45" s="23">
        <v>332.52</v>
      </c>
      <c r="V45" s="22">
        <v>3.65</v>
      </c>
      <c r="W45" s="23">
        <v>455.15999999999997</v>
      </c>
      <c r="X45" s="22">
        <v>3.67</v>
      </c>
      <c r="Y45" s="23">
        <v>455.15999999999997</v>
      </c>
      <c r="Z45" s="22">
        <v>3.67</v>
      </c>
      <c r="AA45" s="23">
        <v>506.15999999999997</v>
      </c>
      <c r="AB45" s="22">
        <v>3.65</v>
      </c>
      <c r="AC45" s="23">
        <v>557.16</v>
      </c>
      <c r="AD45" s="22">
        <v>3.64</v>
      </c>
      <c r="AE45" s="23">
        <v>608.16</v>
      </c>
      <c r="AF45" s="22">
        <v>3.63</v>
      </c>
      <c r="AG45" s="23">
        <v>1373.1599999999999</v>
      </c>
      <c r="AH45" s="22">
        <v>3.58</v>
      </c>
      <c r="AI45" s="23">
        <v>1628.1599999999999</v>
      </c>
      <c r="AJ45" s="22">
        <v>3.57</v>
      </c>
      <c r="AK45" s="23">
        <v>3413.16</v>
      </c>
      <c r="AL45" s="22">
        <v>3.55</v>
      </c>
      <c r="AM45" s="23">
        <v>15653.16</v>
      </c>
      <c r="AN45" s="22">
        <v>3.54</v>
      </c>
      <c r="AO45" s="29"/>
      <c r="AP45" s="40">
        <v>0</v>
      </c>
      <c r="AQ45" s="41">
        <v>0</v>
      </c>
      <c r="AR45" s="40">
        <v>995.97</v>
      </c>
      <c r="AS45" s="41">
        <v>3.47</v>
      </c>
      <c r="AT45" s="40">
        <v>1041.33</v>
      </c>
      <c r="AU45" s="41">
        <v>3.44</v>
      </c>
      <c r="AV45" s="29"/>
      <c r="AW45" s="42">
        <v>1</v>
      </c>
      <c r="AX45" s="42">
        <v>1.65</v>
      </c>
      <c r="AY45" s="22">
        <v>6.45</v>
      </c>
      <c r="AZ45" s="42">
        <v>0</v>
      </c>
      <c r="BA45" s="22">
        <v>0</v>
      </c>
      <c r="BB45" s="42">
        <v>2.2799999999999998</v>
      </c>
      <c r="BC45" s="22">
        <v>0</v>
      </c>
      <c r="BD45" s="29"/>
      <c r="BE45" s="43">
        <v>83.87</v>
      </c>
      <c r="BF45" s="39">
        <v>7.71</v>
      </c>
      <c r="BG45" s="43">
        <v>75.8</v>
      </c>
      <c r="BH45" s="39">
        <v>7.7</v>
      </c>
      <c r="BI45" s="43">
        <v>48.15</v>
      </c>
      <c r="BJ45" s="39">
        <v>7.84</v>
      </c>
      <c r="BK45" s="43">
        <v>23.8</v>
      </c>
      <c r="BL45" s="39">
        <v>14.98</v>
      </c>
      <c r="BM45" s="29"/>
    </row>
    <row r="46" spans="1:65" x14ac:dyDescent="0.35">
      <c r="A46">
        <v>4</v>
      </c>
      <c r="B46" t="s">
        <v>119</v>
      </c>
      <c r="C46" t="s">
        <v>120</v>
      </c>
      <c r="D46" s="21">
        <v>0.13739999999999999</v>
      </c>
      <c r="E46" s="22">
        <v>11.25</v>
      </c>
      <c r="F46" s="21">
        <v>0.45069999999999999</v>
      </c>
      <c r="G46" s="22">
        <v>8.91</v>
      </c>
      <c r="H46" s="21">
        <v>0.35289999999999999</v>
      </c>
      <c r="I46" s="22">
        <v>7.01</v>
      </c>
      <c r="J46" s="23">
        <v>0.80359999999999998</v>
      </c>
      <c r="K46" s="22">
        <v>8.07</v>
      </c>
      <c r="L46" s="23">
        <v>611.91999999999996</v>
      </c>
      <c r="M46" s="29"/>
      <c r="N46" s="38">
        <v>191</v>
      </c>
      <c r="O46" s="39">
        <v>1.84</v>
      </c>
      <c r="P46" s="38">
        <v>219.99</v>
      </c>
      <c r="Q46" s="39">
        <v>3.24</v>
      </c>
      <c r="R46" s="29"/>
      <c r="S46" s="23">
        <v>217.68</v>
      </c>
      <c r="T46" s="22">
        <v>16.36</v>
      </c>
      <c r="U46" s="23">
        <v>217.68</v>
      </c>
      <c r="V46" s="22">
        <v>16.36</v>
      </c>
      <c r="W46" s="23">
        <v>217.68</v>
      </c>
      <c r="X46" s="22">
        <v>16.36</v>
      </c>
      <c r="Y46" s="23">
        <v>217.68</v>
      </c>
      <c r="Z46" s="22">
        <v>16.36</v>
      </c>
      <c r="AA46" s="23">
        <v>217.68</v>
      </c>
      <c r="AB46" s="22">
        <v>16.36</v>
      </c>
      <c r="AC46" s="23">
        <v>217.68</v>
      </c>
      <c r="AD46" s="22">
        <v>16.36</v>
      </c>
      <c r="AE46" s="23">
        <v>217.68</v>
      </c>
      <c r="AF46" s="22">
        <v>16.36</v>
      </c>
      <c r="AG46" s="23">
        <v>1088.4000000000001</v>
      </c>
      <c r="AH46" s="22">
        <v>17.14</v>
      </c>
      <c r="AI46" s="23">
        <v>1088.4000000000001</v>
      </c>
      <c r="AJ46" s="22">
        <v>17.14</v>
      </c>
      <c r="AK46" s="23">
        <v>2612.16</v>
      </c>
      <c r="AL46" s="22">
        <v>17.25</v>
      </c>
      <c r="AM46" s="23">
        <v>13060.8</v>
      </c>
      <c r="AN46" s="22">
        <v>17.32</v>
      </c>
      <c r="AO46" s="29"/>
      <c r="AP46" s="40">
        <v>0</v>
      </c>
      <c r="AQ46" s="41">
        <v>0</v>
      </c>
      <c r="AR46" s="40">
        <v>1020.5999999999999</v>
      </c>
      <c r="AS46" s="41">
        <v>10.38</v>
      </c>
      <c r="AT46" s="40">
        <v>1049.5899999999999</v>
      </c>
      <c r="AU46" s="41">
        <v>10.46</v>
      </c>
      <c r="AV46" s="29"/>
      <c r="AW46" s="42">
        <v>0</v>
      </c>
      <c r="AX46" s="42">
        <v>0</v>
      </c>
      <c r="AY46" s="22">
        <v>0</v>
      </c>
      <c r="AZ46" s="42">
        <v>0</v>
      </c>
      <c r="BA46" s="22">
        <v>0</v>
      </c>
      <c r="BB46" s="42">
        <v>0</v>
      </c>
      <c r="BC46" s="22">
        <v>0</v>
      </c>
      <c r="BD46" s="29"/>
      <c r="BE46" s="43">
        <v>83.87</v>
      </c>
      <c r="BF46" s="39">
        <v>7.71</v>
      </c>
      <c r="BG46" s="43">
        <v>75.8</v>
      </c>
      <c r="BH46" s="39">
        <v>7.7</v>
      </c>
      <c r="BI46" s="43">
        <v>51.1</v>
      </c>
      <c r="BJ46" s="39">
        <v>14.45</v>
      </c>
      <c r="BK46" s="43">
        <v>10.4</v>
      </c>
      <c r="BL46" s="39">
        <v>13.04</v>
      </c>
      <c r="BM46" s="29"/>
    </row>
    <row r="47" spans="1:65" x14ac:dyDescent="0.35">
      <c r="A47">
        <v>4</v>
      </c>
      <c r="B47" t="s">
        <v>121</v>
      </c>
      <c r="C47" t="s">
        <v>122</v>
      </c>
      <c r="D47" s="21">
        <v>9.8500000000000004E-2</v>
      </c>
      <c r="E47" s="22">
        <v>10.83</v>
      </c>
      <c r="F47" s="21">
        <v>0.23119999999999999</v>
      </c>
      <c r="G47" s="22">
        <v>2.81</v>
      </c>
      <c r="H47" s="21">
        <v>0.22109999999999999</v>
      </c>
      <c r="I47" s="22">
        <v>1.39</v>
      </c>
      <c r="J47" s="23">
        <v>0.45229999999999998</v>
      </c>
      <c r="K47" s="22">
        <v>2.11</v>
      </c>
      <c r="L47" s="23">
        <v>472.25</v>
      </c>
      <c r="M47" s="29"/>
      <c r="N47" s="38">
        <v>229.08</v>
      </c>
      <c r="O47" s="39">
        <v>2.44</v>
      </c>
      <c r="P47" s="38">
        <v>258.16000000000003</v>
      </c>
      <c r="Q47" s="39">
        <v>2.34</v>
      </c>
      <c r="R47" s="29"/>
      <c r="S47" s="23">
        <v>143.44999999999999</v>
      </c>
      <c r="T47" s="22">
        <v>3.42</v>
      </c>
      <c r="U47" s="23">
        <v>143.44999999999999</v>
      </c>
      <c r="V47" s="22">
        <v>3.42</v>
      </c>
      <c r="W47" s="23">
        <v>143.44999999999999</v>
      </c>
      <c r="X47" s="22">
        <v>3.42</v>
      </c>
      <c r="Y47" s="23">
        <v>143.44999999999999</v>
      </c>
      <c r="Z47" s="22">
        <v>3.42</v>
      </c>
      <c r="AA47" s="23">
        <v>143.44999999999999</v>
      </c>
      <c r="AB47" s="22">
        <v>3.42</v>
      </c>
      <c r="AC47" s="23">
        <v>143.44999999999999</v>
      </c>
      <c r="AD47" s="22">
        <v>3.42</v>
      </c>
      <c r="AE47" s="23">
        <v>143.44999999999999</v>
      </c>
      <c r="AF47" s="22">
        <v>3.42</v>
      </c>
      <c r="AG47" s="23">
        <v>733.35</v>
      </c>
      <c r="AH47" s="22">
        <v>3.15</v>
      </c>
      <c r="AI47" s="23">
        <v>733.35</v>
      </c>
      <c r="AJ47" s="22">
        <v>3.15</v>
      </c>
      <c r="AK47" s="23">
        <v>2163.35</v>
      </c>
      <c r="AL47" s="22">
        <v>2.97</v>
      </c>
      <c r="AM47" s="23">
        <v>7923.35</v>
      </c>
      <c r="AN47" s="22">
        <v>3.29</v>
      </c>
      <c r="AO47" s="29"/>
      <c r="AP47" s="40">
        <v>0</v>
      </c>
      <c r="AQ47" s="41">
        <v>0</v>
      </c>
      <c r="AR47" s="40">
        <v>844.78</v>
      </c>
      <c r="AS47" s="41">
        <v>7.15</v>
      </c>
      <c r="AT47" s="40">
        <v>873.86000000000013</v>
      </c>
      <c r="AU47" s="41">
        <v>6.95</v>
      </c>
      <c r="AV47" s="29"/>
      <c r="AW47" s="42">
        <v>0.95</v>
      </c>
      <c r="AX47" s="42">
        <v>1.45</v>
      </c>
      <c r="AY47" s="22">
        <v>3.57</v>
      </c>
      <c r="AZ47" s="42">
        <v>0</v>
      </c>
      <c r="BA47" s="22">
        <v>0</v>
      </c>
      <c r="BB47" s="42">
        <v>0</v>
      </c>
      <c r="BC47" s="22">
        <v>0</v>
      </c>
      <c r="BD47" s="29"/>
      <c r="BE47" s="43">
        <v>83.85</v>
      </c>
      <c r="BF47" s="39">
        <v>7.71</v>
      </c>
      <c r="BG47" s="43">
        <v>75.8</v>
      </c>
      <c r="BH47" s="39">
        <v>7.75</v>
      </c>
      <c r="BI47" s="43">
        <v>51.1</v>
      </c>
      <c r="BJ47" s="39">
        <v>14.45</v>
      </c>
      <c r="BK47" s="43">
        <v>7.95</v>
      </c>
      <c r="BL47" s="39">
        <v>2.58</v>
      </c>
      <c r="BM47" s="29"/>
    </row>
    <row r="48" spans="1:65" x14ac:dyDescent="0.35">
      <c r="A48">
        <v>4</v>
      </c>
      <c r="B48" t="s">
        <v>123</v>
      </c>
      <c r="C48" t="s">
        <v>124</v>
      </c>
      <c r="D48" s="21">
        <v>9.9299999999999999E-2</v>
      </c>
      <c r="E48" s="22">
        <v>1.37</v>
      </c>
      <c r="F48" s="21">
        <v>0.28039999999999998</v>
      </c>
      <c r="G48" s="22">
        <v>6.43</v>
      </c>
      <c r="H48" s="21">
        <v>0.22359999999999999</v>
      </c>
      <c r="I48" s="22">
        <v>7.32</v>
      </c>
      <c r="J48" s="23">
        <v>0.504</v>
      </c>
      <c r="K48" s="22">
        <v>6.82</v>
      </c>
      <c r="L48" s="23">
        <v>463.09</v>
      </c>
      <c r="M48" s="29"/>
      <c r="N48" s="38">
        <v>185.63</v>
      </c>
      <c r="O48" s="39">
        <v>37.880000000000003</v>
      </c>
      <c r="P48" s="38">
        <v>213.26</v>
      </c>
      <c r="Q48" s="39">
        <v>31.43</v>
      </c>
      <c r="R48" s="29"/>
      <c r="S48" s="23">
        <v>280.60000000000002</v>
      </c>
      <c r="T48" s="22">
        <v>5.65</v>
      </c>
      <c r="U48" s="23">
        <v>280.60000000000002</v>
      </c>
      <c r="V48" s="22">
        <v>5.65</v>
      </c>
      <c r="W48" s="23">
        <v>280.60000000000002</v>
      </c>
      <c r="X48" s="22">
        <v>5.65</v>
      </c>
      <c r="Y48" s="23">
        <v>280.60000000000002</v>
      </c>
      <c r="Z48" s="22">
        <v>5.65</v>
      </c>
      <c r="AA48" s="23">
        <v>280.60000000000002</v>
      </c>
      <c r="AB48" s="22">
        <v>5.65</v>
      </c>
      <c r="AC48" s="23">
        <v>301.89999999999998</v>
      </c>
      <c r="AD48" s="22">
        <v>5.23</v>
      </c>
      <c r="AE48" s="23">
        <v>323.2</v>
      </c>
      <c r="AF48" s="22">
        <v>4.87</v>
      </c>
      <c r="AG48" s="23">
        <v>664</v>
      </c>
      <c r="AH48" s="22">
        <v>-81.93</v>
      </c>
      <c r="AI48" s="23">
        <v>749.2</v>
      </c>
      <c r="AJ48" s="22">
        <v>-82.06</v>
      </c>
      <c r="AK48" s="23">
        <v>1494.7</v>
      </c>
      <c r="AL48" s="22">
        <v>-64.22</v>
      </c>
      <c r="AM48" s="23">
        <v>6606.7</v>
      </c>
      <c r="AN48" s="22">
        <v>58.17</v>
      </c>
      <c r="AO48" s="29"/>
      <c r="AP48" s="40">
        <v>26</v>
      </c>
      <c r="AQ48" s="41">
        <v>26</v>
      </c>
      <c r="AR48" s="40">
        <v>903.32</v>
      </c>
      <c r="AS48" s="41">
        <v>5.4</v>
      </c>
      <c r="AT48" s="40">
        <v>930.94999999999993</v>
      </c>
      <c r="AU48" s="41">
        <v>5.23</v>
      </c>
      <c r="AV48" s="29"/>
      <c r="AW48" s="42">
        <v>0.6</v>
      </c>
      <c r="AX48" s="42">
        <v>1.6</v>
      </c>
      <c r="AY48" s="22">
        <v>0</v>
      </c>
      <c r="AZ48" s="42">
        <v>0</v>
      </c>
      <c r="BA48" s="22">
        <v>0</v>
      </c>
      <c r="BB48" s="42">
        <v>0</v>
      </c>
      <c r="BC48" s="22">
        <v>0</v>
      </c>
      <c r="BD48" s="29"/>
      <c r="BE48" s="43">
        <v>83.5</v>
      </c>
      <c r="BF48" s="39">
        <v>7.74</v>
      </c>
      <c r="BG48" s="43">
        <v>75</v>
      </c>
      <c r="BH48" s="39">
        <v>11.11</v>
      </c>
      <c r="BI48" s="43">
        <v>48.15</v>
      </c>
      <c r="BJ48" s="39">
        <v>13.29</v>
      </c>
      <c r="BK48" s="43">
        <v>6.5</v>
      </c>
      <c r="BL48" s="39">
        <v>8.33</v>
      </c>
      <c r="BM48" s="29"/>
    </row>
    <row r="49" spans="1:65" x14ac:dyDescent="0.35">
      <c r="A49">
        <v>4</v>
      </c>
      <c r="B49" t="s">
        <v>125</v>
      </c>
      <c r="C49" t="s">
        <v>126</v>
      </c>
      <c r="D49" s="21">
        <v>0.10829999999999999</v>
      </c>
      <c r="E49" s="22">
        <v>4.22</v>
      </c>
      <c r="F49" s="21">
        <v>0.39169999999999999</v>
      </c>
      <c r="G49" s="22">
        <v>3.72</v>
      </c>
      <c r="H49" s="21">
        <v>0.27379999999999999</v>
      </c>
      <c r="I49" s="22">
        <v>-2.34</v>
      </c>
      <c r="J49" s="23">
        <v>0.66549999999999998</v>
      </c>
      <c r="K49" s="22">
        <v>1.1399999999999999</v>
      </c>
      <c r="L49" s="23">
        <v>460.32</v>
      </c>
      <c r="M49" s="29"/>
      <c r="N49" s="38">
        <v>246.01</v>
      </c>
      <c r="O49" s="39">
        <v>2.5</v>
      </c>
      <c r="P49" s="38">
        <v>287.89999999999998</v>
      </c>
      <c r="Q49" s="39">
        <v>2.13</v>
      </c>
      <c r="R49" s="29"/>
      <c r="S49" s="23">
        <v>191.64</v>
      </c>
      <c r="T49" s="22">
        <v>5.97</v>
      </c>
      <c r="U49" s="23">
        <v>191.64</v>
      </c>
      <c r="V49" s="22">
        <v>5.97</v>
      </c>
      <c r="W49" s="23">
        <v>191.64</v>
      </c>
      <c r="X49" s="22">
        <v>5.97</v>
      </c>
      <c r="Y49" s="23">
        <v>191.64</v>
      </c>
      <c r="Z49" s="22">
        <v>5.97</v>
      </c>
      <c r="AA49" s="23">
        <v>191.64</v>
      </c>
      <c r="AB49" s="22">
        <v>5.97</v>
      </c>
      <c r="AC49" s="23">
        <v>191.64</v>
      </c>
      <c r="AD49" s="22">
        <v>5.97</v>
      </c>
      <c r="AE49" s="23">
        <v>191.64</v>
      </c>
      <c r="AF49" s="22">
        <v>5.97</v>
      </c>
      <c r="AG49" s="23">
        <v>708</v>
      </c>
      <c r="AH49" s="22">
        <v>5.83</v>
      </c>
      <c r="AI49" s="23">
        <v>708</v>
      </c>
      <c r="AJ49" s="22">
        <v>5.83</v>
      </c>
      <c r="AK49" s="23">
        <v>1668</v>
      </c>
      <c r="AL49" s="22">
        <v>5.9</v>
      </c>
      <c r="AM49" s="23">
        <v>3705</v>
      </c>
      <c r="AN49" s="22">
        <v>5.92</v>
      </c>
      <c r="AO49" s="29"/>
      <c r="AP49" s="40">
        <v>0</v>
      </c>
      <c r="AQ49" s="41">
        <v>0</v>
      </c>
      <c r="AR49" s="40">
        <v>897.96999999999991</v>
      </c>
      <c r="AS49" s="41">
        <v>4.1100000000000003</v>
      </c>
      <c r="AT49" s="40">
        <v>939.86</v>
      </c>
      <c r="AU49" s="41">
        <v>3.92</v>
      </c>
      <c r="AV49" s="29"/>
      <c r="AW49" s="42">
        <v>0.54</v>
      </c>
      <c r="AX49" s="42">
        <v>1.83</v>
      </c>
      <c r="AY49" s="22">
        <v>7.65</v>
      </c>
      <c r="AZ49" s="42">
        <v>0</v>
      </c>
      <c r="BA49" s="22">
        <v>0</v>
      </c>
      <c r="BB49" s="42">
        <v>3.33</v>
      </c>
      <c r="BC49" s="22">
        <v>11</v>
      </c>
      <c r="BD49" s="29"/>
      <c r="BE49" s="43">
        <v>83.87</v>
      </c>
      <c r="BF49" s="39">
        <v>7.71</v>
      </c>
      <c r="BG49" s="43">
        <v>75.8</v>
      </c>
      <c r="BH49" s="39">
        <v>7.82</v>
      </c>
      <c r="BI49" s="43">
        <v>51.11</v>
      </c>
      <c r="BJ49" s="39">
        <v>22.86</v>
      </c>
      <c r="BK49" s="43">
        <v>15.95</v>
      </c>
      <c r="BL49" s="39">
        <v>7.77</v>
      </c>
      <c r="BM49" s="29"/>
    </row>
    <row r="50" spans="1:65" x14ac:dyDescent="0.35">
      <c r="A50">
        <v>4</v>
      </c>
      <c r="B50" t="s">
        <v>127</v>
      </c>
      <c r="C50" t="s">
        <v>128</v>
      </c>
      <c r="D50" s="21">
        <v>0.1082</v>
      </c>
      <c r="E50" s="22">
        <v>4.2</v>
      </c>
      <c r="F50" s="21">
        <v>0.4793</v>
      </c>
      <c r="G50" s="22">
        <v>1.8</v>
      </c>
      <c r="H50" s="21">
        <v>0.3836</v>
      </c>
      <c r="I50" s="22">
        <v>1.21</v>
      </c>
      <c r="J50" s="23">
        <v>0.8629</v>
      </c>
      <c r="K50" s="22">
        <v>1.54</v>
      </c>
      <c r="L50" s="23">
        <v>414.17</v>
      </c>
      <c r="M50" s="29"/>
      <c r="N50" s="38">
        <v>279.79000000000002</v>
      </c>
      <c r="O50" s="39">
        <v>10.58</v>
      </c>
      <c r="P50" s="38">
        <v>306.5</v>
      </c>
      <c r="Q50" s="39">
        <v>9.57</v>
      </c>
      <c r="R50" s="29"/>
      <c r="S50" s="23">
        <v>292.44</v>
      </c>
      <c r="T50" s="22">
        <v>3.88</v>
      </c>
      <c r="U50" s="23">
        <v>292.44</v>
      </c>
      <c r="V50" s="22">
        <v>3.88</v>
      </c>
      <c r="W50" s="23">
        <v>292.44</v>
      </c>
      <c r="X50" s="22">
        <v>3.88</v>
      </c>
      <c r="Y50" s="23">
        <v>292.44</v>
      </c>
      <c r="Z50" s="22">
        <v>3.88</v>
      </c>
      <c r="AA50" s="23">
        <v>292.44</v>
      </c>
      <c r="AB50" s="22">
        <v>3.88</v>
      </c>
      <c r="AC50" s="23">
        <v>292.44</v>
      </c>
      <c r="AD50" s="22">
        <v>3.88</v>
      </c>
      <c r="AE50" s="23">
        <v>292.44</v>
      </c>
      <c r="AF50" s="22">
        <v>3.88</v>
      </c>
      <c r="AG50" s="23">
        <v>772.44</v>
      </c>
      <c r="AH50" s="22">
        <v>3.61</v>
      </c>
      <c r="AI50" s="23">
        <v>892.44</v>
      </c>
      <c r="AJ50" s="22">
        <v>3.59</v>
      </c>
      <c r="AK50" s="23">
        <v>1942.44</v>
      </c>
      <c r="AL50" s="22">
        <v>3.51</v>
      </c>
      <c r="AM50" s="23">
        <v>8065.23</v>
      </c>
      <c r="AN50" s="22">
        <v>9.86</v>
      </c>
      <c r="AO50" s="29"/>
      <c r="AP50" s="40">
        <v>0</v>
      </c>
      <c r="AQ50" s="41">
        <v>0</v>
      </c>
      <c r="AR50" s="40">
        <v>986.40000000000009</v>
      </c>
      <c r="AS50" s="41">
        <v>5.84</v>
      </c>
      <c r="AT50" s="40">
        <v>1013.1100000000001</v>
      </c>
      <c r="AU50" s="41">
        <v>5.67</v>
      </c>
      <c r="AV50" s="29"/>
      <c r="AW50" s="42">
        <v>1.1000000000000001</v>
      </c>
      <c r="AX50" s="42">
        <v>2.9</v>
      </c>
      <c r="AY50" s="22">
        <v>3.57</v>
      </c>
      <c r="AZ50" s="42">
        <v>93.6</v>
      </c>
      <c r="BA50" s="22">
        <v>3.86</v>
      </c>
      <c r="BB50" s="42">
        <v>3.75</v>
      </c>
      <c r="BC50" s="22">
        <v>13.64</v>
      </c>
      <c r="BD50" s="29"/>
      <c r="BE50" s="43">
        <v>83.87</v>
      </c>
      <c r="BF50" s="39">
        <v>7.71</v>
      </c>
      <c r="BG50" s="43">
        <v>75.8</v>
      </c>
      <c r="BH50" s="39">
        <v>7.7</v>
      </c>
      <c r="BI50" s="43">
        <v>51.1</v>
      </c>
      <c r="BJ50" s="39">
        <v>14.45</v>
      </c>
      <c r="BK50" s="43">
        <v>19</v>
      </c>
      <c r="BL50" s="39">
        <v>4.97</v>
      </c>
      <c r="BM50" s="29"/>
    </row>
    <row r="51" spans="1:65" x14ac:dyDescent="0.35">
      <c r="A51">
        <v>4</v>
      </c>
      <c r="B51" t="s">
        <v>129</v>
      </c>
      <c r="C51" t="s">
        <v>130</v>
      </c>
      <c r="D51" s="21">
        <v>0.11409999999999999</v>
      </c>
      <c r="E51" s="22">
        <v>6.89</v>
      </c>
      <c r="F51" s="21">
        <v>0.33960000000000001</v>
      </c>
      <c r="G51" s="22">
        <v>5.93</v>
      </c>
      <c r="H51" s="21">
        <v>0.26090000000000002</v>
      </c>
      <c r="I51" s="22">
        <v>5.86</v>
      </c>
      <c r="J51" s="23">
        <v>0.60050000000000003</v>
      </c>
      <c r="K51" s="22">
        <v>5.9</v>
      </c>
      <c r="L51" s="23">
        <v>486.77</v>
      </c>
      <c r="M51" s="29"/>
      <c r="N51" s="38">
        <v>229.32</v>
      </c>
      <c r="O51" s="39">
        <v>2.0299999999999998</v>
      </c>
      <c r="P51" s="38">
        <v>229.32</v>
      </c>
      <c r="Q51" s="39">
        <v>2.0299999999999998</v>
      </c>
      <c r="R51" s="29"/>
      <c r="S51" s="23">
        <v>379.32</v>
      </c>
      <c r="T51" s="22">
        <v>8.92</v>
      </c>
      <c r="U51" s="23">
        <v>379.32</v>
      </c>
      <c r="V51" s="22">
        <v>8.92</v>
      </c>
      <c r="W51" s="23">
        <v>379.32</v>
      </c>
      <c r="X51" s="22">
        <v>8.92</v>
      </c>
      <c r="Y51" s="23">
        <v>379.32</v>
      </c>
      <c r="Z51" s="22">
        <v>8.92</v>
      </c>
      <c r="AA51" s="23">
        <v>379.32</v>
      </c>
      <c r="AB51" s="22">
        <v>8.92</v>
      </c>
      <c r="AC51" s="23">
        <v>379.32</v>
      </c>
      <c r="AD51" s="22">
        <v>8.92</v>
      </c>
      <c r="AE51" s="23">
        <v>379.32</v>
      </c>
      <c r="AF51" s="22">
        <v>8.92</v>
      </c>
      <c r="AG51" s="23">
        <v>1239.48</v>
      </c>
      <c r="AH51" s="22">
        <v>8.93</v>
      </c>
      <c r="AI51" s="23">
        <v>1239.48</v>
      </c>
      <c r="AJ51" s="22">
        <v>8.93</v>
      </c>
      <c r="AK51" s="23">
        <v>2744.76</v>
      </c>
      <c r="AL51" s="22">
        <v>8.93</v>
      </c>
      <c r="AM51" s="23">
        <v>13066.68</v>
      </c>
      <c r="AN51" s="22">
        <v>8.94</v>
      </c>
      <c r="AO51" s="29"/>
      <c r="AP51" s="40">
        <v>0</v>
      </c>
      <c r="AQ51" s="41">
        <v>0</v>
      </c>
      <c r="AR51" s="40">
        <v>1095.4099999999999</v>
      </c>
      <c r="AS51" s="41">
        <v>6.52</v>
      </c>
      <c r="AT51" s="40">
        <v>1095.4099999999999</v>
      </c>
      <c r="AU51" s="41">
        <v>6.52</v>
      </c>
      <c r="AV51" s="29"/>
      <c r="AW51" s="42">
        <v>1.2</v>
      </c>
      <c r="AX51" s="42">
        <v>1.7</v>
      </c>
      <c r="AY51" s="22">
        <v>3.03</v>
      </c>
      <c r="AZ51" s="42">
        <v>0</v>
      </c>
      <c r="BA51" s="22">
        <v>0</v>
      </c>
      <c r="BB51" s="42">
        <v>0</v>
      </c>
      <c r="BC51" s="22">
        <v>0</v>
      </c>
      <c r="BD51" s="29"/>
      <c r="BE51" s="43">
        <v>83.87</v>
      </c>
      <c r="BF51" s="39">
        <v>7.71</v>
      </c>
      <c r="BG51" s="43">
        <v>75.8</v>
      </c>
      <c r="BH51" s="39">
        <v>7.7</v>
      </c>
      <c r="BI51" s="43">
        <v>51.1</v>
      </c>
      <c r="BJ51" s="39">
        <v>14.45</v>
      </c>
      <c r="BK51" s="43">
        <v>8.1</v>
      </c>
      <c r="BL51" s="39">
        <v>3.85</v>
      </c>
      <c r="BM51" s="29"/>
    </row>
    <row r="52" spans="1:65" x14ac:dyDescent="0.35">
      <c r="A52">
        <v>4</v>
      </c>
      <c r="B52" t="s">
        <v>131</v>
      </c>
      <c r="C52" t="s">
        <v>132</v>
      </c>
      <c r="D52" s="21">
        <v>8.5599999999999996E-2</v>
      </c>
      <c r="E52" s="22">
        <v>2.29</v>
      </c>
      <c r="F52" s="21">
        <v>0.28939999999999999</v>
      </c>
      <c r="G52" s="22">
        <v>4.79</v>
      </c>
      <c r="H52" s="21">
        <v>0.24940000000000001</v>
      </c>
      <c r="I52" s="22">
        <v>4.91</v>
      </c>
      <c r="J52" s="23">
        <v>0.53879999999999995</v>
      </c>
      <c r="K52" s="22">
        <v>4.84</v>
      </c>
      <c r="L52" s="23">
        <v>321.92</v>
      </c>
      <c r="M52" s="29"/>
      <c r="N52" s="38">
        <v>211.48</v>
      </c>
      <c r="O52" s="39">
        <v>1.44</v>
      </c>
      <c r="P52" s="38">
        <v>252.95</v>
      </c>
      <c r="Q52" s="39">
        <v>1.2</v>
      </c>
      <c r="R52" s="29"/>
      <c r="S52" s="23">
        <v>289</v>
      </c>
      <c r="T52" s="22">
        <v>4.33</v>
      </c>
      <c r="U52" s="23">
        <v>289</v>
      </c>
      <c r="V52" s="22">
        <v>4.33</v>
      </c>
      <c r="W52" s="23">
        <v>289</v>
      </c>
      <c r="X52" s="22">
        <v>4.33</v>
      </c>
      <c r="Y52" s="23">
        <v>289</v>
      </c>
      <c r="Z52" s="22">
        <v>4.33</v>
      </c>
      <c r="AA52" s="23">
        <v>289</v>
      </c>
      <c r="AB52" s="22">
        <v>4.33</v>
      </c>
      <c r="AC52" s="23">
        <v>289</v>
      </c>
      <c r="AD52" s="22">
        <v>4.33</v>
      </c>
      <c r="AE52" s="23">
        <v>289</v>
      </c>
      <c r="AF52" s="22">
        <v>4.33</v>
      </c>
      <c r="AG52" s="23">
        <v>1797</v>
      </c>
      <c r="AH52" s="22">
        <v>4.17</v>
      </c>
      <c r="AI52" s="23">
        <v>1797</v>
      </c>
      <c r="AJ52" s="22">
        <v>4.17</v>
      </c>
      <c r="AK52" s="23">
        <v>2424</v>
      </c>
      <c r="AL52" s="22">
        <v>4.12</v>
      </c>
      <c r="AM52" s="23">
        <v>7440</v>
      </c>
      <c r="AN52" s="22">
        <v>4.03</v>
      </c>
      <c r="AO52" s="29"/>
      <c r="AP52" s="40">
        <v>0</v>
      </c>
      <c r="AQ52" s="41">
        <v>0</v>
      </c>
      <c r="AR52" s="40">
        <v>822.4</v>
      </c>
      <c r="AS52" s="41">
        <v>2.77</v>
      </c>
      <c r="AT52" s="40">
        <v>863.87</v>
      </c>
      <c r="AU52" s="41">
        <v>2.64</v>
      </c>
      <c r="AV52" s="29"/>
      <c r="AW52" s="42">
        <v>1.05</v>
      </c>
      <c r="AX52" s="42">
        <v>1.05</v>
      </c>
      <c r="AY52" s="22">
        <v>0</v>
      </c>
      <c r="AZ52" s="42">
        <v>0</v>
      </c>
      <c r="BA52" s="22">
        <v>0</v>
      </c>
      <c r="BB52" s="42">
        <v>1.1499999999999999</v>
      </c>
      <c r="BC52" s="22">
        <v>0</v>
      </c>
      <c r="BD52" s="29"/>
      <c r="BE52" s="43">
        <v>83.85</v>
      </c>
      <c r="BF52" s="39">
        <v>7.71</v>
      </c>
      <c r="BG52" s="43">
        <v>75.8</v>
      </c>
      <c r="BH52" s="39">
        <v>7.75</v>
      </c>
      <c r="BI52" s="43">
        <v>51.1</v>
      </c>
      <c r="BJ52" s="39">
        <v>14.45</v>
      </c>
      <c r="BK52" s="43">
        <v>13.7</v>
      </c>
      <c r="BL52" s="39">
        <v>4.58</v>
      </c>
      <c r="BM52" s="29"/>
    </row>
    <row r="53" spans="1:65" x14ac:dyDescent="0.35">
      <c r="A53">
        <v>4</v>
      </c>
      <c r="B53" t="s">
        <v>133</v>
      </c>
      <c r="C53" t="s">
        <v>134</v>
      </c>
      <c r="D53" s="21">
        <v>0.1028</v>
      </c>
      <c r="E53" s="22">
        <v>4</v>
      </c>
      <c r="F53" s="21">
        <v>0.30599999999999999</v>
      </c>
      <c r="G53" s="22">
        <v>4</v>
      </c>
      <c r="H53" s="21">
        <v>0.24959999999999999</v>
      </c>
      <c r="I53" s="22">
        <v>4.01</v>
      </c>
      <c r="J53" s="23">
        <v>0.55559999999999998</v>
      </c>
      <c r="K53" s="22">
        <v>4.01</v>
      </c>
      <c r="L53" s="23">
        <v>458.14</v>
      </c>
      <c r="M53" s="29"/>
      <c r="N53" s="38">
        <v>267.60000000000002</v>
      </c>
      <c r="O53" s="39">
        <v>7.47</v>
      </c>
      <c r="P53" s="38">
        <v>267.60000000000002</v>
      </c>
      <c r="Q53" s="39">
        <v>7.47</v>
      </c>
      <c r="R53" s="29"/>
      <c r="S53" s="23">
        <v>262.8</v>
      </c>
      <c r="T53" s="22">
        <v>7.51</v>
      </c>
      <c r="U53" s="23">
        <v>262.8</v>
      </c>
      <c r="V53" s="22">
        <v>7.51</v>
      </c>
      <c r="W53" s="23">
        <v>262.8</v>
      </c>
      <c r="X53" s="22">
        <v>7.51</v>
      </c>
      <c r="Y53" s="23">
        <v>262.8</v>
      </c>
      <c r="Z53" s="22">
        <v>7.51</v>
      </c>
      <c r="AA53" s="23">
        <v>262.8</v>
      </c>
      <c r="AB53" s="22">
        <v>7.51</v>
      </c>
      <c r="AC53" s="23">
        <v>262.8</v>
      </c>
      <c r="AD53" s="22">
        <v>7.51</v>
      </c>
      <c r="AE53" s="23">
        <v>262.8</v>
      </c>
      <c r="AF53" s="22">
        <v>7.51</v>
      </c>
      <c r="AG53" s="23">
        <v>2097.2399999999998</v>
      </c>
      <c r="AH53" s="22">
        <v>7.5</v>
      </c>
      <c r="AI53" s="23">
        <v>2097.2399999999998</v>
      </c>
      <c r="AJ53" s="22">
        <v>7.5</v>
      </c>
      <c r="AK53" s="23">
        <v>5308.56</v>
      </c>
      <c r="AL53" s="22">
        <v>7.5</v>
      </c>
      <c r="AM53" s="23">
        <v>27329.040000000001</v>
      </c>
      <c r="AN53" s="22">
        <v>7.51</v>
      </c>
      <c r="AO53" s="29"/>
      <c r="AP53" s="40">
        <v>0</v>
      </c>
      <c r="AQ53" s="41">
        <v>0</v>
      </c>
      <c r="AR53" s="40">
        <v>988.54</v>
      </c>
      <c r="AS53" s="41">
        <v>5.85</v>
      </c>
      <c r="AT53" s="40">
        <v>988.54</v>
      </c>
      <c r="AU53" s="41">
        <v>5.85</v>
      </c>
      <c r="AV53" s="29"/>
      <c r="AW53" s="42">
        <v>0.82</v>
      </c>
      <c r="AX53" s="42">
        <v>1.96</v>
      </c>
      <c r="AY53" s="22">
        <v>2.62</v>
      </c>
      <c r="AZ53" s="42">
        <v>0</v>
      </c>
      <c r="BA53" s="22">
        <v>0</v>
      </c>
      <c r="BB53" s="42">
        <v>0</v>
      </c>
      <c r="BC53" s="22">
        <v>0</v>
      </c>
      <c r="BD53" s="29"/>
      <c r="BE53" s="43">
        <v>83.85</v>
      </c>
      <c r="BF53" s="39">
        <v>7.71</v>
      </c>
      <c r="BG53" s="43">
        <v>75.8</v>
      </c>
      <c r="BH53" s="39">
        <v>7.75</v>
      </c>
      <c r="BI53" s="43">
        <v>51.1</v>
      </c>
      <c r="BJ53" s="39">
        <v>14.45</v>
      </c>
      <c r="BK53" s="43">
        <v>13.8</v>
      </c>
      <c r="BL53" s="39">
        <v>7.39</v>
      </c>
      <c r="BM53" s="29"/>
    </row>
    <row r="54" spans="1:65" x14ac:dyDescent="0.35">
      <c r="A54">
        <v>4</v>
      </c>
      <c r="B54" t="s">
        <v>135</v>
      </c>
      <c r="C54" t="s">
        <v>136</v>
      </c>
      <c r="D54" s="21">
        <v>0.1147</v>
      </c>
      <c r="E54" s="22">
        <v>9.91</v>
      </c>
      <c r="F54" s="21">
        <v>0.49049999999999999</v>
      </c>
      <c r="G54" s="22">
        <v>8.44</v>
      </c>
      <c r="H54" s="21">
        <v>0.372</v>
      </c>
      <c r="I54" s="22">
        <v>6.57</v>
      </c>
      <c r="J54" s="23">
        <v>0.86250000000000004</v>
      </c>
      <c r="K54" s="22">
        <v>7.63</v>
      </c>
      <c r="L54" s="23">
        <v>436.04</v>
      </c>
      <c r="M54" s="29"/>
      <c r="N54" s="38">
        <v>231.13</v>
      </c>
      <c r="O54" s="39">
        <v>1</v>
      </c>
      <c r="P54" s="38">
        <v>267.75</v>
      </c>
      <c r="Q54" s="39">
        <v>0.86</v>
      </c>
      <c r="R54" s="29"/>
      <c r="S54" s="23">
        <v>267.95999999999998</v>
      </c>
      <c r="T54" s="22">
        <v>3.91</v>
      </c>
      <c r="U54" s="23">
        <v>267.95999999999998</v>
      </c>
      <c r="V54" s="22">
        <v>3.91</v>
      </c>
      <c r="W54" s="23">
        <v>267.95999999999998</v>
      </c>
      <c r="X54" s="22">
        <v>3.91</v>
      </c>
      <c r="Y54" s="23">
        <v>267.95999999999998</v>
      </c>
      <c r="Z54" s="22">
        <v>3.91</v>
      </c>
      <c r="AA54" s="23">
        <v>267.95999999999998</v>
      </c>
      <c r="AB54" s="22">
        <v>3.91</v>
      </c>
      <c r="AC54" s="23">
        <v>267.95999999999998</v>
      </c>
      <c r="AD54" s="22">
        <v>3.91</v>
      </c>
      <c r="AE54" s="23">
        <v>267.95999999999998</v>
      </c>
      <c r="AF54" s="22">
        <v>3.91</v>
      </c>
      <c r="AG54" s="23">
        <v>2169.7199999999998</v>
      </c>
      <c r="AH54" s="22">
        <v>3.91</v>
      </c>
      <c r="AI54" s="23">
        <v>2169.7199999999998</v>
      </c>
      <c r="AJ54" s="22">
        <v>3.91</v>
      </c>
      <c r="AK54" s="23">
        <v>5497.8</v>
      </c>
      <c r="AL54" s="22">
        <v>3.91</v>
      </c>
      <c r="AM54" s="23">
        <v>28318.92</v>
      </c>
      <c r="AN54" s="22">
        <v>3.91</v>
      </c>
      <c r="AO54" s="29"/>
      <c r="AP54" s="40">
        <v>0</v>
      </c>
      <c r="AQ54" s="41">
        <v>0</v>
      </c>
      <c r="AR54" s="40">
        <v>935.13000000000011</v>
      </c>
      <c r="AS54" s="41">
        <v>5.85</v>
      </c>
      <c r="AT54" s="40">
        <v>971.75</v>
      </c>
      <c r="AU54" s="41">
        <v>5.62</v>
      </c>
      <c r="AV54" s="29"/>
      <c r="AW54" s="42">
        <v>0.85</v>
      </c>
      <c r="AX54" s="42">
        <v>1.2</v>
      </c>
      <c r="AY54" s="22">
        <v>4.3499999999999996</v>
      </c>
      <c r="AZ54" s="42">
        <v>88.32</v>
      </c>
      <c r="BA54" s="22">
        <v>0</v>
      </c>
      <c r="BB54" s="42">
        <v>2.1</v>
      </c>
      <c r="BC54" s="22">
        <v>10.53</v>
      </c>
      <c r="BD54" s="29"/>
      <c r="BE54" s="43">
        <v>83.87</v>
      </c>
      <c r="BF54" s="39">
        <v>7.71</v>
      </c>
      <c r="BG54" s="43">
        <v>75.8</v>
      </c>
      <c r="BH54" s="39">
        <v>7.7</v>
      </c>
      <c r="BI54" s="43">
        <v>51.11</v>
      </c>
      <c r="BJ54" s="39">
        <v>14.47</v>
      </c>
      <c r="BK54" s="43">
        <v>18.600000000000001</v>
      </c>
      <c r="BL54" s="39">
        <v>5.08</v>
      </c>
      <c r="BM54" s="29"/>
    </row>
    <row r="55" spans="1:65" x14ac:dyDescent="0.35">
      <c r="A55">
        <v>4</v>
      </c>
      <c r="B55" t="s">
        <v>137</v>
      </c>
      <c r="C55" t="s">
        <v>138</v>
      </c>
      <c r="D55" s="21">
        <v>0.113</v>
      </c>
      <c r="E55" s="22">
        <v>5.97</v>
      </c>
      <c r="F55" s="21">
        <v>0.26740000000000003</v>
      </c>
      <c r="G55" s="22">
        <v>6.08</v>
      </c>
      <c r="H55" s="21">
        <v>0.22919999999999999</v>
      </c>
      <c r="I55" s="22">
        <v>4.84</v>
      </c>
      <c r="J55" s="23">
        <v>0.49660000000000004</v>
      </c>
      <c r="K55" s="22">
        <v>5.5</v>
      </c>
      <c r="L55" s="23">
        <v>464.2</v>
      </c>
      <c r="M55" s="29"/>
      <c r="N55" s="38">
        <v>227.54</v>
      </c>
      <c r="O55" s="39">
        <v>6.02</v>
      </c>
      <c r="P55" s="38">
        <v>259.49</v>
      </c>
      <c r="Q55" s="39">
        <v>4.43</v>
      </c>
      <c r="R55" s="29"/>
      <c r="S55" s="23">
        <v>331.8</v>
      </c>
      <c r="T55" s="22">
        <v>8.86</v>
      </c>
      <c r="U55" s="23">
        <v>331.8</v>
      </c>
      <c r="V55" s="22">
        <v>8.86</v>
      </c>
      <c r="W55" s="23">
        <v>331.8</v>
      </c>
      <c r="X55" s="22">
        <v>8.86</v>
      </c>
      <c r="Y55" s="23">
        <v>331.8</v>
      </c>
      <c r="Z55" s="22">
        <v>8.86</v>
      </c>
      <c r="AA55" s="23">
        <v>331.8</v>
      </c>
      <c r="AB55" s="22">
        <v>8.86</v>
      </c>
      <c r="AC55" s="23">
        <v>331.8</v>
      </c>
      <c r="AD55" s="22">
        <v>8.86</v>
      </c>
      <c r="AE55" s="23">
        <v>331.8</v>
      </c>
      <c r="AF55" s="22">
        <v>8.86</v>
      </c>
      <c r="AG55" s="23">
        <v>827.8</v>
      </c>
      <c r="AH55" s="22">
        <v>7.67</v>
      </c>
      <c r="AI55" s="23">
        <v>951.8</v>
      </c>
      <c r="AJ55" s="22">
        <v>7.57</v>
      </c>
      <c r="AK55" s="23">
        <v>2036.8</v>
      </c>
      <c r="AL55" s="22">
        <v>7.21</v>
      </c>
      <c r="AM55" s="23">
        <v>8276.7999999999993</v>
      </c>
      <c r="AN55" s="22">
        <v>6.66</v>
      </c>
      <c r="AO55" s="29"/>
      <c r="AP55" s="40">
        <v>0</v>
      </c>
      <c r="AQ55" s="41">
        <v>0</v>
      </c>
      <c r="AR55" s="40">
        <v>1023.54</v>
      </c>
      <c r="AS55" s="41">
        <v>6.9</v>
      </c>
      <c r="AT55" s="40">
        <v>1055.49</v>
      </c>
      <c r="AU55" s="41">
        <v>6.47</v>
      </c>
      <c r="AV55" s="29"/>
      <c r="AW55" s="42">
        <v>1.1000000000000001</v>
      </c>
      <c r="AX55" s="42">
        <v>1.55</v>
      </c>
      <c r="AY55" s="22">
        <v>0</v>
      </c>
      <c r="AZ55" s="42">
        <v>0</v>
      </c>
      <c r="BA55" s="22">
        <v>0</v>
      </c>
      <c r="BB55" s="42">
        <v>0</v>
      </c>
      <c r="BC55" s="22">
        <v>0</v>
      </c>
      <c r="BD55" s="29"/>
      <c r="BE55" s="43">
        <v>83.85</v>
      </c>
      <c r="BF55" s="39">
        <v>7.71</v>
      </c>
      <c r="BG55" s="43">
        <v>75.8</v>
      </c>
      <c r="BH55" s="39">
        <v>7.75</v>
      </c>
      <c r="BI55" s="43">
        <v>51.1</v>
      </c>
      <c r="BJ55" s="39">
        <v>14.45</v>
      </c>
      <c r="BK55" s="43">
        <v>8.5</v>
      </c>
      <c r="BL55" s="39">
        <v>6.92</v>
      </c>
      <c r="BM55" s="29"/>
    </row>
    <row r="56" spans="1:65" x14ac:dyDescent="0.35">
      <c r="A56">
        <v>4</v>
      </c>
      <c r="B56" t="s">
        <v>139</v>
      </c>
      <c r="C56" t="s">
        <v>140</v>
      </c>
      <c r="D56" s="21">
        <v>0.10440000000000001</v>
      </c>
      <c r="E56" s="22">
        <v>8.23</v>
      </c>
      <c r="F56" s="21">
        <v>0.27810000000000001</v>
      </c>
      <c r="G56" s="22">
        <v>0.86</v>
      </c>
      <c r="H56" s="21">
        <v>0.1986</v>
      </c>
      <c r="I56" s="22">
        <v>3.63</v>
      </c>
      <c r="J56" s="23">
        <v>0.47670000000000001</v>
      </c>
      <c r="K56" s="22">
        <v>1.99</v>
      </c>
      <c r="L56" s="23">
        <v>415.25</v>
      </c>
      <c r="M56" s="29"/>
      <c r="N56" s="38">
        <v>212.66</v>
      </c>
      <c r="O56" s="39">
        <v>0</v>
      </c>
      <c r="P56" s="38">
        <v>242.56</v>
      </c>
      <c r="Q56" s="39">
        <v>0</v>
      </c>
      <c r="R56" s="29"/>
      <c r="S56" s="23">
        <v>127.2</v>
      </c>
      <c r="T56" s="22">
        <v>0</v>
      </c>
      <c r="U56" s="23">
        <v>127.2</v>
      </c>
      <c r="V56" s="22">
        <v>0</v>
      </c>
      <c r="W56" s="23" t="s">
        <v>773</v>
      </c>
      <c r="X56" s="22" t="s">
        <v>773</v>
      </c>
      <c r="Y56" s="23" t="s">
        <v>773</v>
      </c>
      <c r="Z56" s="22" t="s">
        <v>773</v>
      </c>
      <c r="AA56" s="23" t="s">
        <v>773</v>
      </c>
      <c r="AB56" s="22" t="s">
        <v>773</v>
      </c>
      <c r="AC56" s="23" t="s">
        <v>773</v>
      </c>
      <c r="AD56" s="22" t="s">
        <v>773</v>
      </c>
      <c r="AE56" s="23" t="s">
        <v>773</v>
      </c>
      <c r="AF56" s="22" t="s">
        <v>773</v>
      </c>
      <c r="AG56" s="23" t="s">
        <v>773</v>
      </c>
      <c r="AH56" s="22" t="s">
        <v>773</v>
      </c>
      <c r="AI56" s="23" t="s">
        <v>773</v>
      </c>
      <c r="AJ56" s="22" t="s">
        <v>773</v>
      </c>
      <c r="AK56" s="23" t="s">
        <v>773</v>
      </c>
      <c r="AL56" s="22" t="s">
        <v>773</v>
      </c>
      <c r="AM56" s="23" t="s">
        <v>773</v>
      </c>
      <c r="AN56" s="22" t="s">
        <v>773</v>
      </c>
      <c r="AO56" s="29"/>
      <c r="AP56" s="40">
        <v>0</v>
      </c>
      <c r="AQ56" s="41">
        <v>0</v>
      </c>
      <c r="AR56" s="40">
        <v>755.11</v>
      </c>
      <c r="AS56" s="41">
        <v>4.3600000000000003</v>
      </c>
      <c r="AT56" s="40">
        <v>785.01</v>
      </c>
      <c r="AU56" s="41">
        <v>4.1900000000000004</v>
      </c>
      <c r="AV56" s="29"/>
      <c r="AW56" s="42">
        <v>1.5</v>
      </c>
      <c r="AX56" s="42">
        <v>1.5</v>
      </c>
      <c r="AY56" s="22">
        <v>0</v>
      </c>
      <c r="AZ56" s="42">
        <v>95.52</v>
      </c>
      <c r="BA56" s="22">
        <v>9.94</v>
      </c>
      <c r="BB56" s="42">
        <v>2.2999999999999998</v>
      </c>
      <c r="BC56" s="22">
        <v>9.52</v>
      </c>
      <c r="BD56" s="29"/>
      <c r="BE56" s="43">
        <v>83.35</v>
      </c>
      <c r="BF56" s="39">
        <v>7.06</v>
      </c>
      <c r="BG56" s="43">
        <v>75.8</v>
      </c>
      <c r="BH56" s="39">
        <v>7.75</v>
      </c>
      <c r="BI56" s="43">
        <v>51.1</v>
      </c>
      <c r="BJ56" s="39">
        <v>14.45</v>
      </c>
      <c r="BK56" s="43">
        <v>9.6</v>
      </c>
      <c r="BL56" s="39">
        <v>9.7100000000000009</v>
      </c>
      <c r="BM56" s="29"/>
    </row>
    <row r="57" spans="1:65" x14ac:dyDescent="0.35">
      <c r="A57">
        <v>4</v>
      </c>
      <c r="B57" t="s">
        <v>141</v>
      </c>
      <c r="C57" t="s">
        <v>142</v>
      </c>
      <c r="D57" s="21">
        <v>0.11550000000000001</v>
      </c>
      <c r="E57" s="22">
        <v>7.45</v>
      </c>
      <c r="F57" s="21">
        <v>0.29049999999999998</v>
      </c>
      <c r="G57" s="22">
        <v>9.27</v>
      </c>
      <c r="H57" s="21">
        <v>0.2097</v>
      </c>
      <c r="I57" s="22">
        <v>7.7</v>
      </c>
      <c r="J57" s="23">
        <v>0.50019999999999998</v>
      </c>
      <c r="K57" s="22">
        <v>8.61</v>
      </c>
      <c r="L57" s="23">
        <v>485.73</v>
      </c>
      <c r="M57" s="29"/>
      <c r="N57" s="38">
        <v>249.09</v>
      </c>
      <c r="O57" s="39">
        <v>-0.49</v>
      </c>
      <c r="P57" s="38">
        <v>280.14</v>
      </c>
      <c r="Q57" s="39">
        <v>0.1</v>
      </c>
      <c r="R57" s="29"/>
      <c r="S57" s="23">
        <v>348.6</v>
      </c>
      <c r="T57" s="22">
        <v>10.88</v>
      </c>
      <c r="U57" s="23">
        <v>348.6</v>
      </c>
      <c r="V57" s="22">
        <v>10.88</v>
      </c>
      <c r="W57" s="23">
        <v>348.6</v>
      </c>
      <c r="X57" s="22">
        <v>10.88</v>
      </c>
      <c r="Y57" s="23">
        <v>348.6</v>
      </c>
      <c r="Z57" s="22">
        <v>10.88</v>
      </c>
      <c r="AA57" s="23">
        <v>348.6</v>
      </c>
      <c r="AB57" s="22">
        <v>10.88</v>
      </c>
      <c r="AC57" s="23">
        <v>348.6</v>
      </c>
      <c r="AD57" s="22">
        <v>10.88</v>
      </c>
      <c r="AE57" s="23">
        <v>348.6</v>
      </c>
      <c r="AF57" s="22">
        <v>10.88</v>
      </c>
      <c r="AG57" s="23">
        <v>1743</v>
      </c>
      <c r="AH57" s="22">
        <v>10.88</v>
      </c>
      <c r="AI57" s="23">
        <v>1743</v>
      </c>
      <c r="AJ57" s="22">
        <v>10.88</v>
      </c>
      <c r="AK57" s="23">
        <v>4183.2000000000007</v>
      </c>
      <c r="AL57" s="22">
        <v>10.88</v>
      </c>
      <c r="AM57" s="23">
        <v>19391.740000000002</v>
      </c>
      <c r="AN57" s="22">
        <v>2.8</v>
      </c>
      <c r="AO57" s="29"/>
      <c r="AP57" s="40">
        <v>0</v>
      </c>
      <c r="AQ57" s="41">
        <v>0</v>
      </c>
      <c r="AR57" s="40">
        <v>1083.42</v>
      </c>
      <c r="AS57" s="41">
        <v>6.55</v>
      </c>
      <c r="AT57" s="40">
        <v>1114.47</v>
      </c>
      <c r="AU57" s="41">
        <v>6.51</v>
      </c>
      <c r="AV57" s="29"/>
      <c r="AW57" s="42">
        <v>1.4</v>
      </c>
      <c r="AX57" s="42">
        <v>1.95</v>
      </c>
      <c r="AY57" s="22">
        <v>21.88</v>
      </c>
      <c r="AZ57" s="42">
        <v>0</v>
      </c>
      <c r="BA57" s="22">
        <v>0</v>
      </c>
      <c r="BB57" s="42">
        <v>0</v>
      </c>
      <c r="BC57" s="22">
        <v>0</v>
      </c>
      <c r="BD57" s="29"/>
      <c r="BE57" s="43">
        <v>83.87</v>
      </c>
      <c r="BF57" s="39">
        <v>7.71</v>
      </c>
      <c r="BG57" s="43">
        <v>75.8</v>
      </c>
      <c r="BH57" s="39">
        <v>7.7</v>
      </c>
      <c r="BI57" s="43">
        <v>51.1</v>
      </c>
      <c r="BJ57" s="39">
        <v>14.45</v>
      </c>
      <c r="BK57" s="43">
        <v>18.8</v>
      </c>
      <c r="BL57" s="39">
        <v>3.87</v>
      </c>
      <c r="BM57" s="29"/>
    </row>
    <row r="58" spans="1:65" x14ac:dyDescent="0.35">
      <c r="A58">
        <v>4</v>
      </c>
      <c r="B58" t="s">
        <v>143</v>
      </c>
      <c r="C58" t="s">
        <v>144</v>
      </c>
      <c r="D58" s="21">
        <v>0.10199999999999999</v>
      </c>
      <c r="E58" s="22">
        <v>9.5500000000000007</v>
      </c>
      <c r="F58" s="21">
        <v>0.36330000000000001</v>
      </c>
      <c r="G58" s="22">
        <v>5.93</v>
      </c>
      <c r="H58" s="21">
        <v>0.28270000000000001</v>
      </c>
      <c r="I58" s="22">
        <v>5.38</v>
      </c>
      <c r="J58" s="23">
        <v>0.64600000000000002</v>
      </c>
      <c r="K58" s="22">
        <v>5.69</v>
      </c>
      <c r="L58" s="23">
        <v>432.07</v>
      </c>
      <c r="M58" s="29"/>
      <c r="N58" s="38">
        <v>246.98</v>
      </c>
      <c r="O58" s="39">
        <v>-2.73</v>
      </c>
      <c r="P58" s="38">
        <v>283.36</v>
      </c>
      <c r="Q58" s="39">
        <v>-1.57</v>
      </c>
      <c r="R58" s="29"/>
      <c r="S58" s="23">
        <v>229.2</v>
      </c>
      <c r="T58" s="22">
        <v>12.75</v>
      </c>
      <c r="U58" s="23">
        <v>229.2</v>
      </c>
      <c r="V58" s="22">
        <v>12.75</v>
      </c>
      <c r="W58" s="23">
        <v>229.2</v>
      </c>
      <c r="X58" s="22">
        <v>12.75</v>
      </c>
      <c r="Y58" s="23">
        <v>229.2</v>
      </c>
      <c r="Z58" s="22">
        <v>12.75</v>
      </c>
      <c r="AA58" s="23">
        <v>229.2</v>
      </c>
      <c r="AB58" s="22">
        <v>12.75</v>
      </c>
      <c r="AC58" s="23">
        <v>229.2</v>
      </c>
      <c r="AD58" s="22">
        <v>12.75</v>
      </c>
      <c r="AE58" s="23">
        <v>229.2</v>
      </c>
      <c r="AF58" s="22">
        <v>12.75</v>
      </c>
      <c r="AG58" s="23">
        <v>229.2</v>
      </c>
      <c r="AH58" s="22">
        <v>12.75</v>
      </c>
      <c r="AI58" s="23">
        <v>229.2</v>
      </c>
      <c r="AJ58" s="22">
        <v>12.75</v>
      </c>
      <c r="AK58" s="23">
        <v>229.2</v>
      </c>
      <c r="AL58" s="22">
        <v>12.75</v>
      </c>
      <c r="AM58" s="23">
        <v>229.2</v>
      </c>
      <c r="AN58" s="22">
        <v>12.75</v>
      </c>
      <c r="AO58" s="29"/>
      <c r="AP58" s="40">
        <v>0</v>
      </c>
      <c r="AQ58" s="41">
        <v>0</v>
      </c>
      <c r="AR58" s="40">
        <v>908.25</v>
      </c>
      <c r="AS58" s="41">
        <v>6.65</v>
      </c>
      <c r="AT58" s="40">
        <v>944.63000000000011</v>
      </c>
      <c r="AU58" s="41">
        <v>6.67</v>
      </c>
      <c r="AV58" s="29"/>
      <c r="AW58" s="42">
        <v>0.85</v>
      </c>
      <c r="AX58" s="42">
        <v>1.6</v>
      </c>
      <c r="AY58" s="22">
        <v>0</v>
      </c>
      <c r="AZ58" s="42">
        <v>0</v>
      </c>
      <c r="BA58" s="22">
        <v>0</v>
      </c>
      <c r="BB58" s="42">
        <v>1.3</v>
      </c>
      <c r="BC58" s="22">
        <v>0</v>
      </c>
      <c r="BD58" s="29"/>
      <c r="BE58" s="43">
        <v>83.87</v>
      </c>
      <c r="BF58" s="39">
        <v>7.71</v>
      </c>
      <c r="BG58" s="43">
        <v>75.8</v>
      </c>
      <c r="BH58" s="39">
        <v>7.7</v>
      </c>
      <c r="BI58" s="43">
        <v>51.11</v>
      </c>
      <c r="BJ58" s="39">
        <v>14.47</v>
      </c>
      <c r="BK58" s="43">
        <v>14.7</v>
      </c>
      <c r="BL58" s="39">
        <v>8.89</v>
      </c>
      <c r="BM58" s="29"/>
    </row>
    <row r="59" spans="1:65" x14ac:dyDescent="0.35">
      <c r="A59">
        <v>4</v>
      </c>
      <c r="B59" t="s">
        <v>145</v>
      </c>
      <c r="C59" t="s">
        <v>146</v>
      </c>
      <c r="D59" s="21">
        <v>0.125</v>
      </c>
      <c r="E59" s="22">
        <v>3.47</v>
      </c>
      <c r="F59" s="21">
        <v>0.29859999999999998</v>
      </c>
      <c r="G59" s="22">
        <v>2.0299999999999998</v>
      </c>
      <c r="H59" s="21">
        <v>0.23960000000000001</v>
      </c>
      <c r="I59" s="22">
        <v>4.28</v>
      </c>
      <c r="J59" s="23">
        <v>0.53820000000000001</v>
      </c>
      <c r="K59" s="22">
        <v>3.02</v>
      </c>
      <c r="L59" s="23">
        <v>569.08000000000004</v>
      </c>
      <c r="M59" s="29"/>
      <c r="N59" s="38">
        <v>240.71</v>
      </c>
      <c r="O59" s="39">
        <v>4.75</v>
      </c>
      <c r="P59" s="38">
        <v>263.63</v>
      </c>
      <c r="Q59" s="39">
        <v>4.32</v>
      </c>
      <c r="R59" s="29"/>
      <c r="S59" s="23">
        <v>237.96</v>
      </c>
      <c r="T59" s="22">
        <v>3.66</v>
      </c>
      <c r="U59" s="23">
        <v>237.96</v>
      </c>
      <c r="V59" s="22">
        <v>3.66</v>
      </c>
      <c r="W59" s="23">
        <v>237.96</v>
      </c>
      <c r="X59" s="22">
        <v>3.66</v>
      </c>
      <c r="Y59" s="23">
        <v>237.96</v>
      </c>
      <c r="Z59" s="22">
        <v>3.66</v>
      </c>
      <c r="AA59" s="23">
        <v>237.96</v>
      </c>
      <c r="AB59" s="22">
        <v>3.66</v>
      </c>
      <c r="AC59" s="23">
        <v>237.96</v>
      </c>
      <c r="AD59" s="22">
        <v>3.66</v>
      </c>
      <c r="AE59" s="23">
        <v>237.96</v>
      </c>
      <c r="AF59" s="22">
        <v>3.66</v>
      </c>
      <c r="AG59" s="23">
        <v>475.8</v>
      </c>
      <c r="AH59" s="22">
        <v>3.66</v>
      </c>
      <c r="AI59" s="23">
        <v>475.8</v>
      </c>
      <c r="AJ59" s="22">
        <v>3.66</v>
      </c>
      <c r="AK59" s="23">
        <v>692.52</v>
      </c>
      <c r="AL59" s="22">
        <v>3.66</v>
      </c>
      <c r="AM59" s="23">
        <v>1089.24</v>
      </c>
      <c r="AN59" s="22">
        <v>3.68</v>
      </c>
      <c r="AO59" s="29"/>
      <c r="AP59" s="40">
        <v>0</v>
      </c>
      <c r="AQ59" s="41">
        <v>0</v>
      </c>
      <c r="AR59" s="40">
        <v>1047.75</v>
      </c>
      <c r="AS59" s="41">
        <v>3.81</v>
      </c>
      <c r="AT59" s="40">
        <v>1070.67</v>
      </c>
      <c r="AU59" s="41">
        <v>3.72</v>
      </c>
      <c r="AV59" s="29"/>
      <c r="AW59" s="42">
        <v>1.5</v>
      </c>
      <c r="AX59" s="42">
        <v>1.5</v>
      </c>
      <c r="AY59" s="22">
        <v>50</v>
      </c>
      <c r="AZ59" s="42">
        <v>0</v>
      </c>
      <c r="BA59" s="22">
        <v>0</v>
      </c>
      <c r="BB59" s="42">
        <v>0</v>
      </c>
      <c r="BC59" s="22">
        <v>0</v>
      </c>
      <c r="BD59" s="29"/>
      <c r="BE59" s="43">
        <v>83.87</v>
      </c>
      <c r="BF59" s="39">
        <v>7.71</v>
      </c>
      <c r="BG59" s="43">
        <v>75.8</v>
      </c>
      <c r="BH59" s="39">
        <v>7.7</v>
      </c>
      <c r="BI59" s="43">
        <v>51.1</v>
      </c>
      <c r="BJ59" s="39">
        <v>14.45</v>
      </c>
      <c r="BK59" s="43">
        <v>12.25</v>
      </c>
      <c r="BL59" s="39">
        <v>3.81</v>
      </c>
      <c r="BM59" s="29"/>
    </row>
    <row r="60" spans="1:65" x14ac:dyDescent="0.35">
      <c r="A60">
        <v>4</v>
      </c>
      <c r="B60" t="s">
        <v>147</v>
      </c>
      <c r="C60" t="s">
        <v>148</v>
      </c>
      <c r="D60" s="21">
        <v>7.8E-2</v>
      </c>
      <c r="E60" s="22">
        <v>5.52</v>
      </c>
      <c r="F60" s="21">
        <v>0.20899999999999999</v>
      </c>
      <c r="G60" s="22">
        <v>2.93</v>
      </c>
      <c r="H60" s="21">
        <v>0.15010000000000001</v>
      </c>
      <c r="I60" s="22">
        <v>2.97</v>
      </c>
      <c r="J60" s="23">
        <v>0.35909999999999997</v>
      </c>
      <c r="K60" s="22">
        <v>2.95</v>
      </c>
      <c r="L60" s="23">
        <v>364</v>
      </c>
      <c r="M60" s="29"/>
      <c r="N60" s="38">
        <v>203.54</v>
      </c>
      <c r="O60" s="39">
        <v>5.17</v>
      </c>
      <c r="P60" s="38">
        <v>235.08</v>
      </c>
      <c r="Q60" s="39">
        <v>4.4400000000000004</v>
      </c>
      <c r="R60" s="29"/>
      <c r="S60" s="23">
        <v>232</v>
      </c>
      <c r="T60" s="22">
        <v>2.65</v>
      </c>
      <c r="U60" s="23">
        <v>232</v>
      </c>
      <c r="V60" s="22">
        <v>2.65</v>
      </c>
      <c r="W60" s="23">
        <v>232</v>
      </c>
      <c r="X60" s="22">
        <v>2.65</v>
      </c>
      <c r="Y60" s="23">
        <v>232</v>
      </c>
      <c r="Z60" s="22">
        <v>2.65</v>
      </c>
      <c r="AA60" s="23">
        <v>232</v>
      </c>
      <c r="AB60" s="22">
        <v>2.65</v>
      </c>
      <c r="AC60" s="23">
        <v>232</v>
      </c>
      <c r="AD60" s="22">
        <v>2.65</v>
      </c>
      <c r="AE60" s="23">
        <v>232</v>
      </c>
      <c r="AF60" s="22">
        <v>2.65</v>
      </c>
      <c r="AG60" s="23">
        <v>877</v>
      </c>
      <c r="AH60" s="22">
        <v>2.81</v>
      </c>
      <c r="AI60" s="23">
        <v>877</v>
      </c>
      <c r="AJ60" s="22">
        <v>2.81</v>
      </c>
      <c r="AK60" s="23">
        <v>1691</v>
      </c>
      <c r="AL60" s="22">
        <v>2.73</v>
      </c>
      <c r="AM60" s="23">
        <v>6147</v>
      </c>
      <c r="AN60" s="22">
        <v>2.48</v>
      </c>
      <c r="AO60" s="29"/>
      <c r="AP60" s="40">
        <v>0</v>
      </c>
      <c r="AQ60" s="41">
        <v>0</v>
      </c>
      <c r="AR60" s="40">
        <v>799.54</v>
      </c>
      <c r="AS60" s="41">
        <v>4.58</v>
      </c>
      <c r="AT60" s="40">
        <v>831.08</v>
      </c>
      <c r="AU60" s="41">
        <v>4.4000000000000004</v>
      </c>
      <c r="AV60" s="29"/>
      <c r="AW60" s="42">
        <v>1.1000000000000001</v>
      </c>
      <c r="AX60" s="42">
        <v>1.1000000000000001</v>
      </c>
      <c r="AY60" s="22">
        <v>0</v>
      </c>
      <c r="AZ60" s="42">
        <v>0</v>
      </c>
      <c r="BA60" s="22">
        <v>0</v>
      </c>
      <c r="BB60" s="42" t="s">
        <v>949</v>
      </c>
      <c r="BC60" s="22" t="s">
        <v>949</v>
      </c>
      <c r="BD60" s="29"/>
      <c r="BE60" s="43">
        <v>83.87</v>
      </c>
      <c r="BF60" s="39">
        <v>7.73</v>
      </c>
      <c r="BG60" s="43">
        <v>75.8</v>
      </c>
      <c r="BH60" s="39">
        <v>7.75</v>
      </c>
      <c r="BI60" s="43">
        <v>51.11</v>
      </c>
      <c r="BJ60" s="39">
        <v>14.47</v>
      </c>
      <c r="BK60" s="43">
        <v>13.5</v>
      </c>
      <c r="BL60" s="39">
        <v>3.05</v>
      </c>
      <c r="BM60" s="29"/>
    </row>
    <row r="61" spans="1:65" x14ac:dyDescent="0.35">
      <c r="A61">
        <v>4</v>
      </c>
      <c r="B61" t="s">
        <v>149</v>
      </c>
      <c r="C61" t="s">
        <v>150</v>
      </c>
      <c r="D61" s="21">
        <v>8.7800000000000003E-2</v>
      </c>
      <c r="E61" s="22">
        <v>-0.28999999999999998</v>
      </c>
      <c r="F61" s="21">
        <v>0.2324</v>
      </c>
      <c r="G61" s="22">
        <v>-2.85</v>
      </c>
      <c r="H61" s="21">
        <v>0.18990000000000001</v>
      </c>
      <c r="I61" s="22">
        <v>7.0000000000000007E-2</v>
      </c>
      <c r="J61" s="23">
        <v>0.42230000000000001</v>
      </c>
      <c r="K61" s="22">
        <v>-1.56</v>
      </c>
      <c r="L61" s="23">
        <v>393.08</v>
      </c>
      <c r="M61" s="29"/>
      <c r="N61" s="38">
        <v>180.18</v>
      </c>
      <c r="O61" s="39">
        <v>9</v>
      </c>
      <c r="P61" s="38">
        <v>225.59</v>
      </c>
      <c r="Q61" s="39">
        <v>7.06</v>
      </c>
      <c r="R61" s="29"/>
      <c r="S61" s="23">
        <v>255.24</v>
      </c>
      <c r="T61" s="22">
        <v>5.87</v>
      </c>
      <c r="U61" s="23">
        <v>255.24</v>
      </c>
      <c r="V61" s="22">
        <v>5.87</v>
      </c>
      <c r="W61" s="23">
        <v>255.24</v>
      </c>
      <c r="X61" s="22">
        <v>5.87</v>
      </c>
      <c r="Y61" s="23">
        <v>255.24</v>
      </c>
      <c r="Z61" s="22">
        <v>5.87</v>
      </c>
      <c r="AA61" s="23">
        <v>255.24</v>
      </c>
      <c r="AB61" s="22">
        <v>5.87</v>
      </c>
      <c r="AC61" s="23">
        <v>255.24</v>
      </c>
      <c r="AD61" s="22">
        <v>5.87</v>
      </c>
      <c r="AE61" s="23">
        <v>255.24</v>
      </c>
      <c r="AF61" s="22">
        <v>5.87</v>
      </c>
      <c r="AG61" s="23">
        <v>755.88</v>
      </c>
      <c r="AH61" s="22">
        <v>5.9</v>
      </c>
      <c r="AI61" s="23">
        <v>755.88</v>
      </c>
      <c r="AJ61" s="22">
        <v>5.9</v>
      </c>
      <c r="AK61" s="23">
        <v>1260.3599999999999</v>
      </c>
      <c r="AL61" s="22">
        <v>5.9</v>
      </c>
      <c r="AM61" s="23">
        <v>2771.28</v>
      </c>
      <c r="AN61" s="22">
        <v>5.9</v>
      </c>
      <c r="AO61" s="29"/>
      <c r="AP61" s="40">
        <v>0</v>
      </c>
      <c r="AQ61" s="41">
        <v>0</v>
      </c>
      <c r="AR61" s="40">
        <v>828.5</v>
      </c>
      <c r="AS61" s="41">
        <v>3.48</v>
      </c>
      <c r="AT61" s="40">
        <v>873.91</v>
      </c>
      <c r="AU61" s="41">
        <v>3.3</v>
      </c>
      <c r="AV61" s="29"/>
      <c r="AW61" s="42">
        <v>1.5</v>
      </c>
      <c r="AX61" s="42">
        <v>1.5</v>
      </c>
      <c r="AY61" s="22">
        <v>50</v>
      </c>
      <c r="AZ61" s="42">
        <v>0</v>
      </c>
      <c r="BA61" s="22">
        <v>0</v>
      </c>
      <c r="BB61" s="42">
        <v>0</v>
      </c>
      <c r="BC61" s="22">
        <v>0</v>
      </c>
      <c r="BD61" s="29"/>
      <c r="BE61" s="43">
        <v>83.87</v>
      </c>
      <c r="BF61" s="39">
        <v>7.71</v>
      </c>
      <c r="BG61" s="43">
        <v>75.8</v>
      </c>
      <c r="BH61" s="39">
        <v>7.75</v>
      </c>
      <c r="BI61" s="43">
        <v>51.1</v>
      </c>
      <c r="BJ61" s="39">
        <v>14.45</v>
      </c>
      <c r="BK61" s="43">
        <v>14</v>
      </c>
      <c r="BL61" s="39">
        <v>8.11</v>
      </c>
      <c r="BM61" s="29"/>
    </row>
    <row r="62" spans="1:65" x14ac:dyDescent="0.35">
      <c r="A62">
        <v>4</v>
      </c>
      <c r="B62" t="s">
        <v>151</v>
      </c>
      <c r="C62" t="s">
        <v>152</v>
      </c>
      <c r="D62" s="21">
        <v>7.9600000000000004E-2</v>
      </c>
      <c r="E62" s="22">
        <v>8.6999999999999993</v>
      </c>
      <c r="F62" s="21">
        <v>0.25580000000000003</v>
      </c>
      <c r="G62" s="22">
        <v>8.82</v>
      </c>
      <c r="H62" s="21">
        <v>0.20469999999999999</v>
      </c>
      <c r="I62" s="22">
        <v>9.0299999999999994</v>
      </c>
      <c r="J62" s="23">
        <v>0.46050000000000002</v>
      </c>
      <c r="K62" s="22">
        <v>8.91</v>
      </c>
      <c r="L62" s="23">
        <v>346.1</v>
      </c>
      <c r="M62" s="29"/>
      <c r="N62" s="38">
        <v>120</v>
      </c>
      <c r="O62" s="39">
        <v>-27.71</v>
      </c>
      <c r="P62" s="38">
        <v>150</v>
      </c>
      <c r="Q62" s="39">
        <v>-30.88</v>
      </c>
      <c r="R62" s="29"/>
      <c r="S62" s="23">
        <v>179</v>
      </c>
      <c r="T62" s="22">
        <v>4.07</v>
      </c>
      <c r="U62" s="23">
        <v>179</v>
      </c>
      <c r="V62" s="22">
        <v>4.07</v>
      </c>
      <c r="W62" s="23">
        <v>179</v>
      </c>
      <c r="X62" s="22">
        <v>4.07</v>
      </c>
      <c r="Y62" s="23">
        <v>179</v>
      </c>
      <c r="Z62" s="22">
        <v>4.07</v>
      </c>
      <c r="AA62" s="23">
        <v>179</v>
      </c>
      <c r="AB62" s="22">
        <v>4.07</v>
      </c>
      <c r="AC62" s="23">
        <v>179</v>
      </c>
      <c r="AD62" s="22">
        <v>4.07</v>
      </c>
      <c r="AE62" s="23">
        <v>179</v>
      </c>
      <c r="AF62" s="22">
        <v>4.07</v>
      </c>
      <c r="AG62" s="23">
        <v>1688.28</v>
      </c>
      <c r="AH62" s="22">
        <v>4.07</v>
      </c>
      <c r="AI62" s="23">
        <v>2065.6</v>
      </c>
      <c r="AJ62" s="22">
        <v>4.07</v>
      </c>
      <c r="AK62" s="23">
        <v>5199.6499999999996</v>
      </c>
      <c r="AL62" s="22">
        <v>4.07</v>
      </c>
      <c r="AM62" s="23">
        <v>15710.85</v>
      </c>
      <c r="AN62" s="22">
        <v>4.07</v>
      </c>
      <c r="AO62" s="29"/>
      <c r="AP62" s="40">
        <v>0</v>
      </c>
      <c r="AQ62" s="41">
        <v>0</v>
      </c>
      <c r="AR62" s="40">
        <v>645.1</v>
      </c>
      <c r="AS62" s="41">
        <v>-1.72</v>
      </c>
      <c r="AT62" s="40">
        <v>675.1</v>
      </c>
      <c r="AU62" s="41">
        <v>-4.57</v>
      </c>
      <c r="AV62" s="29"/>
      <c r="AW62" s="42">
        <v>0.95</v>
      </c>
      <c r="AX62" s="42">
        <v>0.95</v>
      </c>
      <c r="AY62" s="22">
        <v>11.76</v>
      </c>
      <c r="AZ62" s="42">
        <v>25.5</v>
      </c>
      <c r="BA62" s="22">
        <v>-35.44</v>
      </c>
      <c r="BB62" s="42">
        <v>0</v>
      </c>
      <c r="BC62" s="22">
        <v>0</v>
      </c>
      <c r="BD62" s="29"/>
      <c r="BE62" s="43">
        <v>83.85</v>
      </c>
      <c r="BF62" s="39">
        <v>7.71</v>
      </c>
      <c r="BG62" s="43">
        <v>75.8</v>
      </c>
      <c r="BH62" s="39">
        <v>7.75</v>
      </c>
      <c r="BI62" s="43">
        <v>51.1</v>
      </c>
      <c r="BJ62" s="39">
        <v>14.45</v>
      </c>
      <c r="BK62" s="43">
        <v>7.5</v>
      </c>
      <c r="BL62" s="39">
        <v>0</v>
      </c>
      <c r="BM62" s="29"/>
    </row>
    <row r="63" spans="1:65" x14ac:dyDescent="0.35">
      <c r="A63">
        <v>4</v>
      </c>
      <c r="B63" t="s">
        <v>153</v>
      </c>
      <c r="C63" t="s">
        <v>154</v>
      </c>
      <c r="D63" s="21">
        <v>0.106</v>
      </c>
      <c r="E63" s="22">
        <v>1.85</v>
      </c>
      <c r="F63" s="21">
        <v>0.2359</v>
      </c>
      <c r="G63" s="22">
        <v>0.51</v>
      </c>
      <c r="H63" s="21">
        <v>0.1978</v>
      </c>
      <c r="I63" s="22">
        <v>3.74</v>
      </c>
      <c r="J63" s="23">
        <v>0.43369999999999997</v>
      </c>
      <c r="K63" s="22">
        <v>1.96</v>
      </c>
      <c r="L63" s="23">
        <v>415.98</v>
      </c>
      <c r="M63" s="29"/>
      <c r="N63" s="38">
        <v>230.88</v>
      </c>
      <c r="O63" s="39">
        <v>4.53</v>
      </c>
      <c r="P63" s="38">
        <v>254.76</v>
      </c>
      <c r="Q63" s="39">
        <v>4.09</v>
      </c>
      <c r="R63" s="29"/>
      <c r="S63" s="23">
        <v>208</v>
      </c>
      <c r="T63" s="22">
        <v>0</v>
      </c>
      <c r="U63" s="23">
        <v>208</v>
      </c>
      <c r="V63" s="22">
        <v>0</v>
      </c>
      <c r="W63" s="23">
        <v>208</v>
      </c>
      <c r="X63" s="22">
        <v>0</v>
      </c>
      <c r="Y63" s="23">
        <v>208</v>
      </c>
      <c r="Z63" s="22">
        <v>0</v>
      </c>
      <c r="AA63" s="23">
        <v>208</v>
      </c>
      <c r="AB63" s="22">
        <v>0</v>
      </c>
      <c r="AC63" s="23">
        <v>208</v>
      </c>
      <c r="AD63" s="22">
        <v>0</v>
      </c>
      <c r="AE63" s="23">
        <v>208</v>
      </c>
      <c r="AF63" s="22">
        <v>0</v>
      </c>
      <c r="AG63" s="23">
        <v>517</v>
      </c>
      <c r="AH63" s="22">
        <v>0</v>
      </c>
      <c r="AI63" s="23">
        <v>585</v>
      </c>
      <c r="AJ63" s="22">
        <v>0</v>
      </c>
      <c r="AK63" s="23">
        <v>1180</v>
      </c>
      <c r="AL63" s="22">
        <v>0</v>
      </c>
      <c r="AM63" s="23">
        <v>5260</v>
      </c>
      <c r="AN63" s="22">
        <v>0</v>
      </c>
      <c r="AO63" s="29"/>
      <c r="AP63" s="40">
        <v>0</v>
      </c>
      <c r="AQ63" s="41">
        <v>0</v>
      </c>
      <c r="AR63" s="40">
        <v>854.86</v>
      </c>
      <c r="AS63" s="41">
        <v>2.1</v>
      </c>
      <c r="AT63" s="40">
        <v>878.74</v>
      </c>
      <c r="AU63" s="41">
        <v>2.04</v>
      </c>
      <c r="AV63" s="29"/>
      <c r="AW63" s="42">
        <v>1</v>
      </c>
      <c r="AX63" s="42">
        <v>1</v>
      </c>
      <c r="AY63" s="22">
        <v>0</v>
      </c>
      <c r="AZ63" s="42">
        <v>48</v>
      </c>
      <c r="BA63" s="22">
        <v>2.13</v>
      </c>
      <c r="BB63" s="42">
        <v>0</v>
      </c>
      <c r="BC63" s="22">
        <v>0</v>
      </c>
      <c r="BD63" s="29"/>
      <c r="BE63" s="43">
        <v>83.85</v>
      </c>
      <c r="BF63" s="39">
        <v>7.85</v>
      </c>
      <c r="BG63" s="43">
        <v>75.8</v>
      </c>
      <c r="BH63" s="39">
        <v>7.82</v>
      </c>
      <c r="BI63" s="43">
        <v>51.1</v>
      </c>
      <c r="BJ63" s="39">
        <v>14.45</v>
      </c>
      <c r="BK63" s="43">
        <v>7.5</v>
      </c>
      <c r="BL63" s="39">
        <v>0</v>
      </c>
      <c r="BM63" s="29"/>
    </row>
    <row r="64" spans="1:65" x14ac:dyDescent="0.35">
      <c r="A64">
        <v>4</v>
      </c>
      <c r="B64" t="s">
        <v>155</v>
      </c>
      <c r="C64" t="s">
        <v>156</v>
      </c>
      <c r="D64" s="21">
        <v>7.7299999999999994E-2</v>
      </c>
      <c r="E64" s="22">
        <v>2.12</v>
      </c>
      <c r="F64" s="21">
        <v>0.21859999999999999</v>
      </c>
      <c r="G64" s="22">
        <v>3.52</v>
      </c>
      <c r="H64" s="21">
        <v>0.17680000000000001</v>
      </c>
      <c r="I64" s="22">
        <v>3.51</v>
      </c>
      <c r="J64" s="23">
        <v>0.39539999999999997</v>
      </c>
      <c r="K64" s="22">
        <v>3.51</v>
      </c>
      <c r="L64" s="23">
        <v>293.70999999999998</v>
      </c>
      <c r="M64" s="29"/>
      <c r="N64" s="38">
        <v>224.29</v>
      </c>
      <c r="O64" s="39">
        <v>1.62</v>
      </c>
      <c r="P64" s="38">
        <v>256.79000000000002</v>
      </c>
      <c r="Q64" s="39">
        <v>1.41</v>
      </c>
      <c r="R64" s="29"/>
      <c r="S64" s="23">
        <v>208.22</v>
      </c>
      <c r="T64" s="22">
        <v>2.37</v>
      </c>
      <c r="U64" s="23">
        <v>208.22</v>
      </c>
      <c r="V64" s="22">
        <v>2.37</v>
      </c>
      <c r="W64" s="23" t="s">
        <v>773</v>
      </c>
      <c r="X64" s="22" t="s">
        <v>773</v>
      </c>
      <c r="Y64" s="23" t="s">
        <v>773</v>
      </c>
      <c r="Z64" s="22" t="s">
        <v>773</v>
      </c>
      <c r="AA64" s="23" t="s">
        <v>773</v>
      </c>
      <c r="AB64" s="22" t="s">
        <v>773</v>
      </c>
      <c r="AC64" s="23" t="s">
        <v>773</v>
      </c>
      <c r="AD64" s="22" t="s">
        <v>773</v>
      </c>
      <c r="AE64" s="23" t="s">
        <v>773</v>
      </c>
      <c r="AF64" s="22" t="s">
        <v>773</v>
      </c>
      <c r="AG64" s="23" t="s">
        <v>773</v>
      </c>
      <c r="AH64" s="22" t="s">
        <v>773</v>
      </c>
      <c r="AI64" s="23" t="s">
        <v>773</v>
      </c>
      <c r="AJ64" s="22" t="s">
        <v>773</v>
      </c>
      <c r="AK64" s="23" t="s">
        <v>773</v>
      </c>
      <c r="AL64" s="22" t="s">
        <v>773</v>
      </c>
      <c r="AM64" s="23" t="s">
        <v>773</v>
      </c>
      <c r="AN64" s="22" t="s">
        <v>773</v>
      </c>
      <c r="AO64" s="29"/>
      <c r="AP64" s="40">
        <v>0</v>
      </c>
      <c r="AQ64" s="41">
        <v>0</v>
      </c>
      <c r="AR64" s="40">
        <v>726.22</v>
      </c>
      <c r="AS64" s="41">
        <v>2.04</v>
      </c>
      <c r="AT64" s="40">
        <v>758.72</v>
      </c>
      <c r="AU64" s="41">
        <v>1.95</v>
      </c>
      <c r="AV64" s="29"/>
      <c r="AW64" s="42">
        <v>1.1000000000000001</v>
      </c>
      <c r="AX64" s="42">
        <v>1.1000000000000001</v>
      </c>
      <c r="AY64" s="22">
        <v>0</v>
      </c>
      <c r="AZ64" s="42">
        <v>0</v>
      </c>
      <c r="BA64" s="22">
        <v>0</v>
      </c>
      <c r="BB64" s="42">
        <v>0</v>
      </c>
      <c r="BC64" s="22">
        <v>0</v>
      </c>
      <c r="BD64" s="29"/>
      <c r="BE64" s="43">
        <v>83.87</v>
      </c>
      <c r="BF64" s="39">
        <v>7.71</v>
      </c>
      <c r="BG64" s="43">
        <v>75.8</v>
      </c>
      <c r="BH64" s="39">
        <v>7.7</v>
      </c>
      <c r="BI64" s="43">
        <v>51.11</v>
      </c>
      <c r="BJ64" s="39">
        <v>14.47</v>
      </c>
      <c r="BK64" s="43">
        <v>6.7</v>
      </c>
      <c r="BL64" s="39">
        <v>2.29</v>
      </c>
      <c r="BM64" s="29"/>
    </row>
    <row r="65" spans="1:65" x14ac:dyDescent="0.35">
      <c r="A65">
        <v>4</v>
      </c>
      <c r="B65" t="s">
        <v>157</v>
      </c>
      <c r="C65" t="s">
        <v>158</v>
      </c>
      <c r="D65" s="21">
        <v>9.1800000000000007E-2</v>
      </c>
      <c r="E65" s="22">
        <v>7.95</v>
      </c>
      <c r="F65" s="21">
        <v>0.22520000000000001</v>
      </c>
      <c r="G65" s="22">
        <v>10.31</v>
      </c>
      <c r="H65" s="21">
        <v>0.1734</v>
      </c>
      <c r="I65" s="22">
        <v>10.07</v>
      </c>
      <c r="J65" s="23">
        <v>0.39860000000000001</v>
      </c>
      <c r="K65" s="22">
        <v>10.210000000000001</v>
      </c>
      <c r="L65" s="23">
        <v>442.97</v>
      </c>
      <c r="M65" s="29"/>
      <c r="N65" s="38">
        <v>192.08</v>
      </c>
      <c r="O65" s="39">
        <v>95.84</v>
      </c>
      <c r="P65" s="38">
        <v>217.16</v>
      </c>
      <c r="Q65" s="39">
        <v>76.33</v>
      </c>
      <c r="R65" s="29"/>
      <c r="S65" s="23">
        <v>293.8</v>
      </c>
      <c r="T65" s="22">
        <v>11.37</v>
      </c>
      <c r="U65" s="23">
        <v>293.8</v>
      </c>
      <c r="V65" s="22">
        <v>11.37</v>
      </c>
      <c r="W65" s="23">
        <v>293.8</v>
      </c>
      <c r="X65" s="22">
        <v>11.37</v>
      </c>
      <c r="Y65" s="23">
        <v>293.8</v>
      </c>
      <c r="Z65" s="22">
        <v>11.37</v>
      </c>
      <c r="AA65" s="23">
        <v>293.8</v>
      </c>
      <c r="AB65" s="22">
        <v>11.37</v>
      </c>
      <c r="AC65" s="23">
        <v>368.3</v>
      </c>
      <c r="AD65" s="22">
        <v>8.8699999999999992</v>
      </c>
      <c r="AE65" s="23">
        <v>442.8</v>
      </c>
      <c r="AF65" s="22">
        <v>7.27</v>
      </c>
      <c r="AG65" s="23">
        <v>1560.3</v>
      </c>
      <c r="AH65" s="22">
        <v>-2.77</v>
      </c>
      <c r="AI65" s="23">
        <v>1858.3</v>
      </c>
      <c r="AJ65" s="22">
        <v>-2.34</v>
      </c>
      <c r="AK65" s="23">
        <v>4465.3</v>
      </c>
      <c r="AL65" s="22">
        <v>-1</v>
      </c>
      <c r="AM65" s="23">
        <v>14970.3</v>
      </c>
      <c r="AN65" s="22">
        <v>0.2</v>
      </c>
      <c r="AO65" s="29"/>
      <c r="AP65" s="40">
        <v>0</v>
      </c>
      <c r="AQ65" s="41">
        <v>0</v>
      </c>
      <c r="AR65" s="40">
        <v>928.85000000000014</v>
      </c>
      <c r="AS65" s="41">
        <v>20.28</v>
      </c>
      <c r="AT65" s="40">
        <v>953.93000000000006</v>
      </c>
      <c r="AU65" s="41">
        <v>19.64</v>
      </c>
      <c r="AV65" s="29"/>
      <c r="AW65" s="42">
        <v>0.7</v>
      </c>
      <c r="AX65" s="42">
        <v>1.05</v>
      </c>
      <c r="AY65" s="22">
        <v>0</v>
      </c>
      <c r="AZ65" s="42">
        <v>0</v>
      </c>
      <c r="BA65" s="22">
        <v>0</v>
      </c>
      <c r="BB65" s="42">
        <v>0</v>
      </c>
      <c r="BC65" s="22">
        <v>0</v>
      </c>
      <c r="BD65" s="29"/>
      <c r="BE65" s="43">
        <v>83.5</v>
      </c>
      <c r="BF65" s="39">
        <v>7.74</v>
      </c>
      <c r="BG65" s="43">
        <v>75</v>
      </c>
      <c r="BH65" s="39">
        <v>11.11</v>
      </c>
      <c r="BI65" s="43">
        <v>48.15</v>
      </c>
      <c r="BJ65" s="39">
        <v>13.29</v>
      </c>
      <c r="BK65" s="43">
        <v>6.5</v>
      </c>
      <c r="BL65" s="39">
        <v>8.33</v>
      </c>
      <c r="BM65" s="29"/>
    </row>
    <row r="66" spans="1:65" x14ac:dyDescent="0.35">
      <c r="A66">
        <v>4</v>
      </c>
      <c r="B66" t="s">
        <v>159</v>
      </c>
      <c r="C66" t="s">
        <v>160</v>
      </c>
      <c r="D66" s="21">
        <v>0.12690000000000001</v>
      </c>
      <c r="E66" s="22">
        <v>1.99</v>
      </c>
      <c r="F66" s="21">
        <v>0.2445</v>
      </c>
      <c r="G66" s="22">
        <v>-0.88</v>
      </c>
      <c r="H66" s="21">
        <v>0.24060000000000001</v>
      </c>
      <c r="I66" s="22">
        <v>-4.62</v>
      </c>
      <c r="J66" s="23">
        <v>0.48509999999999998</v>
      </c>
      <c r="K66" s="22">
        <v>-2.77</v>
      </c>
      <c r="L66" s="23">
        <v>501.51</v>
      </c>
      <c r="M66" s="29"/>
      <c r="N66" s="38">
        <v>156.12</v>
      </c>
      <c r="O66" s="39">
        <v>-6.6</v>
      </c>
      <c r="P66" s="38">
        <v>196.92</v>
      </c>
      <c r="Q66" s="39">
        <v>-5.31</v>
      </c>
      <c r="R66" s="29"/>
      <c r="S66" s="23">
        <v>278.76</v>
      </c>
      <c r="T66" s="22">
        <v>2.52</v>
      </c>
      <c r="U66" s="23">
        <v>278.76</v>
      </c>
      <c r="V66" s="22">
        <v>2.52</v>
      </c>
      <c r="W66" s="23">
        <v>278.76</v>
      </c>
      <c r="X66" s="22">
        <v>2.52</v>
      </c>
      <c r="Y66" s="23">
        <v>278.76</v>
      </c>
      <c r="Z66" s="22">
        <v>2.52</v>
      </c>
      <c r="AA66" s="23">
        <v>278.76</v>
      </c>
      <c r="AB66" s="22">
        <v>2.52</v>
      </c>
      <c r="AC66" s="23">
        <v>278.76</v>
      </c>
      <c r="AD66" s="22">
        <v>2.52</v>
      </c>
      <c r="AE66" s="23">
        <v>278.76</v>
      </c>
      <c r="AF66" s="22">
        <v>2.52</v>
      </c>
      <c r="AG66" s="23">
        <v>1471.41</v>
      </c>
      <c r="AH66" s="22">
        <v>2.5</v>
      </c>
      <c r="AI66" s="23">
        <v>1760.69</v>
      </c>
      <c r="AJ66" s="22">
        <v>2.5</v>
      </c>
      <c r="AK66" s="23">
        <v>3945.77</v>
      </c>
      <c r="AL66" s="22">
        <v>2.5</v>
      </c>
      <c r="AM66" s="23">
        <v>11204.22</v>
      </c>
      <c r="AN66" s="22">
        <v>0.28000000000000003</v>
      </c>
      <c r="AO66" s="29"/>
      <c r="AP66" s="40">
        <v>0</v>
      </c>
      <c r="AQ66" s="41">
        <v>0</v>
      </c>
      <c r="AR66" s="40">
        <v>936.39</v>
      </c>
      <c r="AS66" s="41">
        <v>0.6</v>
      </c>
      <c r="AT66" s="40">
        <v>977.18999999999994</v>
      </c>
      <c r="AU66" s="41">
        <v>0.57999999999999996</v>
      </c>
      <c r="AV66" s="29"/>
      <c r="AW66" s="42">
        <v>1.1499999999999999</v>
      </c>
      <c r="AX66" s="42">
        <v>1.1499999999999999</v>
      </c>
      <c r="AY66" s="22">
        <v>4.55</v>
      </c>
      <c r="AZ66" s="42">
        <v>0</v>
      </c>
      <c r="BA66" s="22">
        <v>0</v>
      </c>
      <c r="BB66" s="42">
        <v>0</v>
      </c>
      <c r="BC66" s="22">
        <v>0</v>
      </c>
      <c r="BD66" s="29"/>
      <c r="BE66" s="43">
        <v>83.87</v>
      </c>
      <c r="BF66" s="39">
        <v>7.71</v>
      </c>
      <c r="BG66" s="43">
        <v>75.8</v>
      </c>
      <c r="BH66" s="39">
        <v>7.7</v>
      </c>
      <c r="BI66" s="43">
        <v>51.1</v>
      </c>
      <c r="BJ66" s="39">
        <v>14.45</v>
      </c>
      <c r="BK66" s="43">
        <v>8</v>
      </c>
      <c r="BL66" s="39">
        <v>6.67</v>
      </c>
      <c r="BM66" s="29"/>
    </row>
    <row r="67" spans="1:65" x14ac:dyDescent="0.35">
      <c r="A67">
        <v>4</v>
      </c>
      <c r="B67" t="s">
        <v>161</v>
      </c>
      <c r="C67" t="s">
        <v>162</v>
      </c>
      <c r="D67" s="21">
        <v>8.5199999999999998E-2</v>
      </c>
      <c r="E67" s="22">
        <v>2.92</v>
      </c>
      <c r="F67" s="21">
        <v>0.21859999999999999</v>
      </c>
      <c r="G67" s="22">
        <v>3.09</v>
      </c>
      <c r="H67" s="21">
        <v>0.1749</v>
      </c>
      <c r="I67" s="22">
        <v>3.11</v>
      </c>
      <c r="J67" s="23">
        <v>0.39349999999999996</v>
      </c>
      <c r="K67" s="22">
        <v>3.1</v>
      </c>
      <c r="L67" s="23">
        <v>401.1</v>
      </c>
      <c r="M67" s="29"/>
      <c r="N67" s="38">
        <v>216.94</v>
      </c>
      <c r="O67" s="39">
        <v>12.44</v>
      </c>
      <c r="P67" s="38">
        <v>244.87</v>
      </c>
      <c r="Q67" s="39">
        <v>10.87</v>
      </c>
      <c r="R67" s="29"/>
      <c r="S67" s="23">
        <v>322.2</v>
      </c>
      <c r="T67" s="22">
        <v>5.71</v>
      </c>
      <c r="U67" s="23">
        <v>322.2</v>
      </c>
      <c r="V67" s="22">
        <v>5.71</v>
      </c>
      <c r="W67" s="23">
        <v>322.2</v>
      </c>
      <c r="X67" s="22">
        <v>5.71</v>
      </c>
      <c r="Y67" s="23">
        <v>322.2</v>
      </c>
      <c r="Z67" s="22">
        <v>5.71</v>
      </c>
      <c r="AA67" s="23">
        <v>322.2</v>
      </c>
      <c r="AB67" s="22">
        <v>5.71</v>
      </c>
      <c r="AC67" s="23">
        <v>322.2</v>
      </c>
      <c r="AD67" s="22">
        <v>5.71</v>
      </c>
      <c r="AE67" s="23">
        <v>322.2</v>
      </c>
      <c r="AF67" s="22">
        <v>5.71</v>
      </c>
      <c r="AG67" s="23">
        <v>322.2</v>
      </c>
      <c r="AH67" s="22">
        <v>5.71</v>
      </c>
      <c r="AI67" s="23">
        <v>322.2</v>
      </c>
      <c r="AJ67" s="22">
        <v>5.71</v>
      </c>
      <c r="AK67" s="23">
        <v>322.2</v>
      </c>
      <c r="AL67" s="22">
        <v>5.71</v>
      </c>
      <c r="AM67" s="23">
        <v>322.2</v>
      </c>
      <c r="AN67" s="22">
        <v>5.71</v>
      </c>
      <c r="AO67" s="29"/>
      <c r="AP67" s="40">
        <v>0</v>
      </c>
      <c r="AQ67" s="41">
        <v>0</v>
      </c>
      <c r="AR67" s="40">
        <v>940.24</v>
      </c>
      <c r="AS67" s="41">
        <v>5.95</v>
      </c>
      <c r="AT67" s="40">
        <v>968.17000000000007</v>
      </c>
      <c r="AU67" s="41">
        <v>5.77</v>
      </c>
      <c r="AV67" s="29"/>
      <c r="AW67" s="42">
        <v>1.25</v>
      </c>
      <c r="AX67" s="42">
        <v>1.25</v>
      </c>
      <c r="AY67" s="22">
        <v>4.17</v>
      </c>
      <c r="AZ67" s="42">
        <v>0</v>
      </c>
      <c r="BA67" s="22">
        <v>0</v>
      </c>
      <c r="BB67" s="42">
        <v>0</v>
      </c>
      <c r="BC67" s="22">
        <v>0</v>
      </c>
      <c r="BD67" s="29"/>
      <c r="BE67" s="43">
        <v>83.85</v>
      </c>
      <c r="BF67" s="39">
        <v>7.71</v>
      </c>
      <c r="BG67" s="43">
        <v>75.8</v>
      </c>
      <c r="BH67" s="39">
        <v>7.75</v>
      </c>
      <c r="BI67" s="43">
        <v>51.1</v>
      </c>
      <c r="BJ67" s="39">
        <v>14.45</v>
      </c>
      <c r="BK67" s="43">
        <v>9.3000000000000007</v>
      </c>
      <c r="BL67" s="39">
        <v>5.08</v>
      </c>
      <c r="BM67" s="29"/>
    </row>
    <row r="68" spans="1:65" x14ac:dyDescent="0.35">
      <c r="A68">
        <v>4</v>
      </c>
      <c r="B68" t="s">
        <v>163</v>
      </c>
      <c r="C68" t="s">
        <v>164</v>
      </c>
      <c r="D68" s="21">
        <v>9.0800000000000006E-2</v>
      </c>
      <c r="E68" s="22">
        <v>7.75</v>
      </c>
      <c r="F68" s="21">
        <v>0.26019999999999999</v>
      </c>
      <c r="G68" s="22">
        <v>8.58</v>
      </c>
      <c r="H68" s="21">
        <v>0.1938</v>
      </c>
      <c r="I68" s="22">
        <v>8.59</v>
      </c>
      <c r="J68" s="23">
        <v>0.45399999999999996</v>
      </c>
      <c r="K68" s="22">
        <v>8.59</v>
      </c>
      <c r="L68" s="23">
        <v>324.74</v>
      </c>
      <c r="M68" s="29"/>
      <c r="N68" s="38">
        <v>221.64</v>
      </c>
      <c r="O68" s="39">
        <v>6.74</v>
      </c>
      <c r="P68" s="38">
        <v>245.29</v>
      </c>
      <c r="Q68" s="39">
        <v>6.05</v>
      </c>
      <c r="R68" s="29"/>
      <c r="S68" s="23">
        <v>258</v>
      </c>
      <c r="T68" s="22">
        <v>10.26</v>
      </c>
      <c r="U68" s="23">
        <v>314</v>
      </c>
      <c r="V68" s="22">
        <v>10.18</v>
      </c>
      <c r="W68" s="23">
        <v>314</v>
      </c>
      <c r="X68" s="22">
        <v>10.18</v>
      </c>
      <c r="Y68" s="23">
        <v>606</v>
      </c>
      <c r="Z68" s="22">
        <v>10.18</v>
      </c>
      <c r="AA68" s="23">
        <v>909</v>
      </c>
      <c r="AB68" s="22">
        <v>10.18</v>
      </c>
      <c r="AC68" s="23">
        <v>1212</v>
      </c>
      <c r="AD68" s="22">
        <v>10.18</v>
      </c>
      <c r="AE68" s="23">
        <v>1515</v>
      </c>
      <c r="AF68" s="22">
        <v>10.18</v>
      </c>
      <c r="AG68" s="23">
        <v>6363</v>
      </c>
      <c r="AH68" s="22">
        <v>10.18</v>
      </c>
      <c r="AI68" s="23">
        <v>7575</v>
      </c>
      <c r="AJ68" s="22">
        <v>10.18</v>
      </c>
      <c r="AK68" s="23">
        <v>18180</v>
      </c>
      <c r="AL68" s="22">
        <v>10.18</v>
      </c>
      <c r="AM68" s="23">
        <v>90900</v>
      </c>
      <c r="AN68" s="22">
        <v>10.18</v>
      </c>
      <c r="AO68" s="29"/>
      <c r="AP68" s="40">
        <v>0</v>
      </c>
      <c r="AQ68" s="41">
        <v>0</v>
      </c>
      <c r="AR68" s="40">
        <v>804.38</v>
      </c>
      <c r="AS68" s="41">
        <v>8.26</v>
      </c>
      <c r="AT68" s="40">
        <v>884.03</v>
      </c>
      <c r="AU68" s="41">
        <v>8.1199999999999992</v>
      </c>
      <c r="AV68" s="29"/>
      <c r="AW68" s="42">
        <v>1.1000000000000001</v>
      </c>
      <c r="AX68" s="42">
        <v>1.1000000000000001</v>
      </c>
      <c r="AY68" s="22">
        <v>4.76</v>
      </c>
      <c r="AZ68" s="42">
        <v>72</v>
      </c>
      <c r="BA68" s="22">
        <v>7.46</v>
      </c>
      <c r="BB68" s="42">
        <v>0</v>
      </c>
      <c r="BC68" s="22">
        <v>0</v>
      </c>
      <c r="BD68" s="29"/>
      <c r="BE68" s="43">
        <v>83.85</v>
      </c>
      <c r="BF68" s="39">
        <v>7.71</v>
      </c>
      <c r="BG68" s="43">
        <v>75.8</v>
      </c>
      <c r="BH68" s="39">
        <v>7.75</v>
      </c>
      <c r="BI68" s="43">
        <v>51.1</v>
      </c>
      <c r="BJ68" s="39">
        <v>14.45</v>
      </c>
      <c r="BK68" s="43">
        <v>7.5</v>
      </c>
      <c r="BL68" s="39">
        <v>0</v>
      </c>
      <c r="BM68" s="29"/>
    </row>
    <row r="69" spans="1:65" x14ac:dyDescent="0.35">
      <c r="A69">
        <v>4</v>
      </c>
      <c r="B69" t="s">
        <v>165</v>
      </c>
      <c r="C69" t="s">
        <v>166</v>
      </c>
      <c r="D69" s="21">
        <v>9.8900000000000002E-2</v>
      </c>
      <c r="E69" s="22">
        <v>6.37</v>
      </c>
      <c r="F69" s="21">
        <v>0.4909</v>
      </c>
      <c r="G69" s="22">
        <v>9.0299999999999994</v>
      </c>
      <c r="H69" s="21">
        <v>0.3967</v>
      </c>
      <c r="I69" s="22">
        <v>9.02</v>
      </c>
      <c r="J69" s="23">
        <v>0.88759999999999994</v>
      </c>
      <c r="K69" s="22">
        <v>9.0299999999999994</v>
      </c>
      <c r="L69" s="23">
        <v>432.13</v>
      </c>
      <c r="M69" s="29"/>
      <c r="N69" s="38">
        <v>228.62</v>
      </c>
      <c r="O69" s="39">
        <v>-9.84</v>
      </c>
      <c r="P69" s="38">
        <v>300.39</v>
      </c>
      <c r="Q69" s="39">
        <v>3.52</v>
      </c>
      <c r="R69" s="29"/>
      <c r="S69" s="23">
        <v>121.12</v>
      </c>
      <c r="T69" s="22">
        <v>6.1</v>
      </c>
      <c r="U69" s="23">
        <v>121.12</v>
      </c>
      <c r="V69" s="22">
        <v>6.1</v>
      </c>
      <c r="W69" s="23">
        <v>121.12</v>
      </c>
      <c r="X69" s="22">
        <v>6.1</v>
      </c>
      <c r="Y69" s="23">
        <v>121.12</v>
      </c>
      <c r="Z69" s="22">
        <v>6.1</v>
      </c>
      <c r="AA69" s="23">
        <v>121.12</v>
      </c>
      <c r="AB69" s="22">
        <v>6.1</v>
      </c>
      <c r="AC69" s="23">
        <v>121.12</v>
      </c>
      <c r="AD69" s="22">
        <v>6.1</v>
      </c>
      <c r="AE69" s="23">
        <v>121.12</v>
      </c>
      <c r="AF69" s="22">
        <v>6.1</v>
      </c>
      <c r="AG69" s="23">
        <v>830.72</v>
      </c>
      <c r="AH69" s="22">
        <v>6.1</v>
      </c>
      <c r="AI69" s="23">
        <v>992.92</v>
      </c>
      <c r="AJ69" s="22">
        <v>6.1</v>
      </c>
      <c r="AK69" s="23">
        <v>2397.02</v>
      </c>
      <c r="AL69" s="22">
        <v>5.43</v>
      </c>
      <c r="AM69" s="23">
        <v>10078.17</v>
      </c>
      <c r="AN69" s="22">
        <v>6.1</v>
      </c>
      <c r="AO69" s="29"/>
      <c r="AP69" s="40">
        <v>0</v>
      </c>
      <c r="AQ69" s="41">
        <v>0</v>
      </c>
      <c r="AR69" s="40">
        <v>781.87</v>
      </c>
      <c r="AS69" s="41">
        <v>1.02</v>
      </c>
      <c r="AT69" s="40">
        <v>853.64</v>
      </c>
      <c r="AU69" s="41">
        <v>5.31</v>
      </c>
      <c r="AV69" s="29"/>
      <c r="AW69" s="42">
        <v>1.1000000000000001</v>
      </c>
      <c r="AX69" s="42">
        <v>2.5</v>
      </c>
      <c r="AY69" s="22">
        <v>25</v>
      </c>
      <c r="AZ69" s="42">
        <v>0</v>
      </c>
      <c r="BA69" s="22">
        <v>0</v>
      </c>
      <c r="BB69" s="42">
        <v>3.3</v>
      </c>
      <c r="BC69" s="22">
        <v>0</v>
      </c>
      <c r="BD69" s="29"/>
      <c r="BE69" s="43">
        <v>83.85</v>
      </c>
      <c r="BF69" s="39">
        <v>7.71</v>
      </c>
      <c r="BG69" s="43">
        <v>75.8</v>
      </c>
      <c r="BH69" s="39">
        <v>7.75</v>
      </c>
      <c r="BI69" s="43">
        <v>51.1</v>
      </c>
      <c r="BJ69" s="39">
        <v>14.45</v>
      </c>
      <c r="BK69" s="43">
        <v>16.75</v>
      </c>
      <c r="BL69" s="39">
        <v>6.01</v>
      </c>
      <c r="BM69" s="29"/>
    </row>
    <row r="70" spans="1:65" x14ac:dyDescent="0.35">
      <c r="A70">
        <v>5</v>
      </c>
      <c r="B70" t="s">
        <v>167</v>
      </c>
      <c r="C70" t="s">
        <v>168</v>
      </c>
      <c r="D70" s="21">
        <v>9.74E-2</v>
      </c>
      <c r="E70" s="22">
        <v>7.14</v>
      </c>
      <c r="F70" s="21">
        <v>0.20960000000000001</v>
      </c>
      <c r="G70" s="22">
        <v>4.6500000000000004</v>
      </c>
      <c r="H70" s="21">
        <v>0.15659999999999999</v>
      </c>
      <c r="I70" s="22">
        <v>5.5</v>
      </c>
      <c r="J70" s="23">
        <v>0.36619999999999997</v>
      </c>
      <c r="K70" s="22">
        <v>5.01</v>
      </c>
      <c r="L70" s="23">
        <v>356.9</v>
      </c>
      <c r="M70" s="29"/>
      <c r="N70" s="38">
        <v>122.75</v>
      </c>
      <c r="O70" s="39">
        <v>5.45</v>
      </c>
      <c r="P70" s="38">
        <v>144.49</v>
      </c>
      <c r="Q70" s="39">
        <v>4.8499999999999996</v>
      </c>
      <c r="R70" s="29"/>
      <c r="S70" s="23">
        <v>98.44</v>
      </c>
      <c r="T70" s="22">
        <v>1.4</v>
      </c>
      <c r="U70" s="23">
        <v>177.83</v>
      </c>
      <c r="V70" s="22">
        <v>1.4</v>
      </c>
      <c r="W70" s="23">
        <v>145</v>
      </c>
      <c r="X70" s="22">
        <v>1.4</v>
      </c>
      <c r="Y70" s="23">
        <v>290</v>
      </c>
      <c r="Z70" s="22">
        <v>1.4</v>
      </c>
      <c r="AA70" s="23">
        <v>435</v>
      </c>
      <c r="AB70" s="22">
        <v>1.4</v>
      </c>
      <c r="AC70" s="23">
        <v>580</v>
      </c>
      <c r="AD70" s="22">
        <v>1.4</v>
      </c>
      <c r="AE70" s="23">
        <v>725</v>
      </c>
      <c r="AF70" s="22">
        <v>1.4</v>
      </c>
      <c r="AG70" s="23">
        <v>3045</v>
      </c>
      <c r="AH70" s="22">
        <v>1.4</v>
      </c>
      <c r="AI70" s="23">
        <v>3625</v>
      </c>
      <c r="AJ70" s="22">
        <v>1.4</v>
      </c>
      <c r="AK70" s="23">
        <v>6473.22</v>
      </c>
      <c r="AL70" s="22">
        <v>1.59</v>
      </c>
      <c r="AM70" s="23">
        <v>8230.5</v>
      </c>
      <c r="AN70" s="22">
        <v>1.61</v>
      </c>
      <c r="AO70" s="29"/>
      <c r="AP70" s="40">
        <v>0</v>
      </c>
      <c r="AQ70" s="41">
        <v>0</v>
      </c>
      <c r="AR70" s="40">
        <v>578.08999999999992</v>
      </c>
      <c r="AS70" s="41">
        <v>5.76</v>
      </c>
      <c r="AT70" s="40">
        <v>679.22</v>
      </c>
      <c r="AU70" s="41">
        <v>5.09</v>
      </c>
      <c r="AV70" s="29"/>
      <c r="AW70" s="42">
        <v>1.35</v>
      </c>
      <c r="AX70" s="42">
        <v>1.35</v>
      </c>
      <c r="AY70" s="22">
        <v>0</v>
      </c>
      <c r="AZ70" s="42">
        <v>32.5</v>
      </c>
      <c r="BA70" s="22">
        <v>-33.33</v>
      </c>
      <c r="BB70" s="42">
        <v>0</v>
      </c>
      <c r="BC70" s="22">
        <v>0</v>
      </c>
      <c r="BD70" s="29"/>
      <c r="BE70" s="43">
        <v>83.85</v>
      </c>
      <c r="BF70" s="39">
        <v>7.71</v>
      </c>
      <c r="BG70" s="43">
        <v>75.8</v>
      </c>
      <c r="BH70" s="39">
        <v>7.75</v>
      </c>
      <c r="BI70" s="43">
        <v>51.1</v>
      </c>
      <c r="BJ70" s="39">
        <v>14.45</v>
      </c>
      <c r="BK70" s="43">
        <v>7.5</v>
      </c>
      <c r="BL70" s="39">
        <v>5.63</v>
      </c>
      <c r="BM70" s="29"/>
    </row>
    <row r="71" spans="1:65" x14ac:dyDescent="0.35">
      <c r="A71">
        <v>5</v>
      </c>
      <c r="B71" t="s">
        <v>169</v>
      </c>
      <c r="C71" t="s">
        <v>170</v>
      </c>
      <c r="D71" s="21">
        <v>0.1014</v>
      </c>
      <c r="E71" s="22">
        <v>3.63</v>
      </c>
      <c r="F71" s="21">
        <v>0.4829</v>
      </c>
      <c r="G71" s="22">
        <v>3.17</v>
      </c>
      <c r="H71" s="21">
        <v>0.38040000000000002</v>
      </c>
      <c r="I71" s="22">
        <v>3.16</v>
      </c>
      <c r="J71" s="23">
        <v>0.86329999999999996</v>
      </c>
      <c r="K71" s="22">
        <v>3.16</v>
      </c>
      <c r="L71" s="23">
        <v>471.98</v>
      </c>
      <c r="M71" s="29"/>
      <c r="N71" s="38">
        <v>285.69</v>
      </c>
      <c r="O71" s="39">
        <v>6.33</v>
      </c>
      <c r="P71" s="38">
        <v>299.39</v>
      </c>
      <c r="Q71" s="39">
        <v>6.02</v>
      </c>
      <c r="R71" s="29"/>
      <c r="S71" s="23">
        <v>207.6</v>
      </c>
      <c r="T71" s="22">
        <v>3.46</v>
      </c>
      <c r="U71" s="23">
        <v>207.6</v>
      </c>
      <c r="V71" s="22">
        <v>3.46</v>
      </c>
      <c r="W71" s="23" t="s">
        <v>773</v>
      </c>
      <c r="X71" s="22" t="s">
        <v>773</v>
      </c>
      <c r="Y71" s="23" t="s">
        <v>773</v>
      </c>
      <c r="Z71" s="22" t="s">
        <v>773</v>
      </c>
      <c r="AA71" s="23" t="s">
        <v>773</v>
      </c>
      <c r="AB71" s="22" t="s">
        <v>773</v>
      </c>
      <c r="AC71" s="23" t="s">
        <v>773</v>
      </c>
      <c r="AD71" s="22" t="s">
        <v>773</v>
      </c>
      <c r="AE71" s="23" t="s">
        <v>773</v>
      </c>
      <c r="AF71" s="22" t="s">
        <v>773</v>
      </c>
      <c r="AG71" s="23" t="s">
        <v>773</v>
      </c>
      <c r="AH71" s="22" t="s">
        <v>773</v>
      </c>
      <c r="AI71" s="23" t="s">
        <v>773</v>
      </c>
      <c r="AJ71" s="22" t="s">
        <v>773</v>
      </c>
      <c r="AK71" s="23" t="s">
        <v>773</v>
      </c>
      <c r="AL71" s="22" t="s">
        <v>773</v>
      </c>
      <c r="AM71" s="23" t="s">
        <v>773</v>
      </c>
      <c r="AN71" s="22" t="s">
        <v>773</v>
      </c>
      <c r="AO71" s="29"/>
      <c r="AP71" s="40">
        <v>0</v>
      </c>
      <c r="AQ71" s="41">
        <v>0</v>
      </c>
      <c r="AR71" s="40">
        <v>965.2700000000001</v>
      </c>
      <c r="AS71" s="41">
        <v>17.03</v>
      </c>
      <c r="AT71" s="40">
        <v>978.97</v>
      </c>
      <c r="AU71" s="41">
        <v>16.75</v>
      </c>
      <c r="AV71" s="29"/>
      <c r="AW71" s="42">
        <v>0.62</v>
      </c>
      <c r="AX71" s="42">
        <v>2.79</v>
      </c>
      <c r="AY71" s="22">
        <v>2.95</v>
      </c>
      <c r="AZ71" s="42">
        <v>37.5</v>
      </c>
      <c r="BA71" s="22">
        <v>-51.64</v>
      </c>
      <c r="BB71" s="42">
        <v>3.56</v>
      </c>
      <c r="BC71" s="22">
        <v>5.95</v>
      </c>
      <c r="BD71" s="29"/>
      <c r="BE71" s="43">
        <v>83.85</v>
      </c>
      <c r="BF71" s="39">
        <v>7.85</v>
      </c>
      <c r="BG71" s="43">
        <v>75.8</v>
      </c>
      <c r="BH71" s="39">
        <v>7.82</v>
      </c>
      <c r="BI71" s="43">
        <v>51.1</v>
      </c>
      <c r="BJ71" s="39">
        <v>14.45</v>
      </c>
      <c r="BK71" s="43">
        <v>17</v>
      </c>
      <c r="BL71" s="39">
        <v>6.58</v>
      </c>
      <c r="BM71" s="29"/>
    </row>
    <row r="72" spans="1:65" x14ac:dyDescent="0.35">
      <c r="A72">
        <v>5</v>
      </c>
      <c r="B72" t="s">
        <v>171</v>
      </c>
      <c r="C72" t="s">
        <v>172</v>
      </c>
      <c r="D72" s="21">
        <v>0.11020000000000001</v>
      </c>
      <c r="E72" s="22">
        <v>5.88</v>
      </c>
      <c r="F72" s="21">
        <v>0.7026</v>
      </c>
      <c r="G72" s="22">
        <v>5.18</v>
      </c>
      <c r="H72" s="21">
        <v>0.17560000000000001</v>
      </c>
      <c r="I72" s="22">
        <v>5.17</v>
      </c>
      <c r="J72" s="23">
        <v>0.87819999999999998</v>
      </c>
      <c r="K72" s="22">
        <v>5.18</v>
      </c>
      <c r="L72" s="23">
        <v>482.93</v>
      </c>
      <c r="M72" s="29"/>
      <c r="N72" s="38">
        <v>252.6</v>
      </c>
      <c r="O72" s="39">
        <v>13.66</v>
      </c>
      <c r="P72" s="38">
        <v>336.84</v>
      </c>
      <c r="Q72" s="39">
        <v>13.69</v>
      </c>
      <c r="R72" s="29"/>
      <c r="S72" s="23">
        <v>218.24</v>
      </c>
      <c r="T72" s="22">
        <v>4.34</v>
      </c>
      <c r="U72" s="23">
        <v>218.24</v>
      </c>
      <c r="V72" s="22">
        <v>4.34</v>
      </c>
      <c r="W72" s="23" t="s">
        <v>773</v>
      </c>
      <c r="X72" s="22" t="s">
        <v>773</v>
      </c>
      <c r="Y72" s="23" t="s">
        <v>773</v>
      </c>
      <c r="Z72" s="22" t="s">
        <v>773</v>
      </c>
      <c r="AA72" s="23" t="s">
        <v>773</v>
      </c>
      <c r="AB72" s="22" t="s">
        <v>773</v>
      </c>
      <c r="AC72" s="23" t="s">
        <v>773</v>
      </c>
      <c r="AD72" s="22" t="s">
        <v>773</v>
      </c>
      <c r="AE72" s="23" t="s">
        <v>773</v>
      </c>
      <c r="AF72" s="22" t="s">
        <v>773</v>
      </c>
      <c r="AG72" s="23" t="s">
        <v>773</v>
      </c>
      <c r="AH72" s="22" t="s">
        <v>773</v>
      </c>
      <c r="AI72" s="23" t="s">
        <v>773</v>
      </c>
      <c r="AJ72" s="22" t="s">
        <v>773</v>
      </c>
      <c r="AK72" s="23" t="s">
        <v>773</v>
      </c>
      <c r="AL72" s="22" t="s">
        <v>773</v>
      </c>
      <c r="AM72" s="23" t="s">
        <v>773</v>
      </c>
      <c r="AN72" s="22" t="s">
        <v>773</v>
      </c>
      <c r="AO72" s="29"/>
      <c r="AP72" s="40">
        <v>0</v>
      </c>
      <c r="AQ72" s="41">
        <v>0</v>
      </c>
      <c r="AR72" s="40">
        <v>953.77</v>
      </c>
      <c r="AS72" s="41">
        <v>7.46</v>
      </c>
      <c r="AT72" s="40">
        <v>1038.01</v>
      </c>
      <c r="AU72" s="41">
        <v>7.95</v>
      </c>
      <c r="AV72" s="29"/>
      <c r="AW72" s="42">
        <v>1</v>
      </c>
      <c r="AX72" s="42">
        <v>2.5</v>
      </c>
      <c r="AY72" s="22">
        <v>0</v>
      </c>
      <c r="AZ72" s="42">
        <v>0</v>
      </c>
      <c r="BA72" s="22">
        <v>0</v>
      </c>
      <c r="BB72" s="42">
        <v>3.5</v>
      </c>
      <c r="BC72" s="22">
        <v>2.94</v>
      </c>
      <c r="BD72" s="29"/>
      <c r="BE72" s="43">
        <v>83.85</v>
      </c>
      <c r="BF72" s="39">
        <v>7.71</v>
      </c>
      <c r="BG72" s="43">
        <v>75.8</v>
      </c>
      <c r="BH72" s="39">
        <v>7.75</v>
      </c>
      <c r="BI72" s="43">
        <v>51.1</v>
      </c>
      <c r="BJ72" s="39">
        <v>14.45</v>
      </c>
      <c r="BK72" s="43">
        <v>11.8</v>
      </c>
      <c r="BL72" s="39">
        <v>0</v>
      </c>
      <c r="BM72" s="29"/>
    </row>
    <row r="73" spans="1:65" x14ac:dyDescent="0.35">
      <c r="A73">
        <v>5</v>
      </c>
      <c r="B73" t="s">
        <v>173</v>
      </c>
      <c r="C73" t="s">
        <v>174</v>
      </c>
      <c r="D73" s="21">
        <v>7.4399999999999994E-2</v>
      </c>
      <c r="E73" s="22">
        <v>4.88</v>
      </c>
      <c r="F73" s="21">
        <v>0.20799999999999999</v>
      </c>
      <c r="G73" s="22">
        <v>5.22</v>
      </c>
      <c r="H73" s="21">
        <v>0.1641</v>
      </c>
      <c r="I73" s="22">
        <v>5.25</v>
      </c>
      <c r="J73" s="23">
        <v>0.37209999999999999</v>
      </c>
      <c r="K73" s="22">
        <v>5.23</v>
      </c>
      <c r="L73" s="23">
        <v>395.63</v>
      </c>
      <c r="M73" s="29"/>
      <c r="N73" s="38">
        <v>200.7</v>
      </c>
      <c r="O73" s="39">
        <v>1.98</v>
      </c>
      <c r="P73" s="38">
        <v>334.5</v>
      </c>
      <c r="Q73" s="39">
        <v>1.98</v>
      </c>
      <c r="R73" s="29"/>
      <c r="S73" s="23">
        <v>209.65</v>
      </c>
      <c r="T73" s="22">
        <v>3.99</v>
      </c>
      <c r="U73" s="23">
        <v>209.65</v>
      </c>
      <c r="V73" s="22">
        <v>3.99</v>
      </c>
      <c r="W73" s="23">
        <v>209.65</v>
      </c>
      <c r="X73" s="22">
        <v>3.99</v>
      </c>
      <c r="Y73" s="23">
        <v>209.65</v>
      </c>
      <c r="Z73" s="22">
        <v>3.99</v>
      </c>
      <c r="AA73" s="23">
        <v>209.65</v>
      </c>
      <c r="AB73" s="22">
        <v>3.99</v>
      </c>
      <c r="AC73" s="23">
        <v>234.65</v>
      </c>
      <c r="AD73" s="22">
        <v>3.55</v>
      </c>
      <c r="AE73" s="23">
        <v>284.64999999999998</v>
      </c>
      <c r="AF73" s="22">
        <v>2.91</v>
      </c>
      <c r="AG73" s="23">
        <v>1084.6500000000001</v>
      </c>
      <c r="AH73" s="22">
        <v>0.75</v>
      </c>
      <c r="AI73" s="23">
        <v>1284.6500000000001</v>
      </c>
      <c r="AJ73" s="22">
        <v>0.63</v>
      </c>
      <c r="AK73" s="23">
        <v>3034.65</v>
      </c>
      <c r="AL73" s="22">
        <v>0.27</v>
      </c>
      <c r="AM73" s="23">
        <v>12534.65</v>
      </c>
      <c r="AN73" s="22">
        <v>0.06</v>
      </c>
      <c r="AO73" s="29"/>
      <c r="AP73" s="40">
        <v>0</v>
      </c>
      <c r="AQ73" s="41">
        <v>0</v>
      </c>
      <c r="AR73" s="40">
        <v>805.9799999999999</v>
      </c>
      <c r="AS73" s="41">
        <v>3.91</v>
      </c>
      <c r="AT73" s="40">
        <v>939.78</v>
      </c>
      <c r="AU73" s="41">
        <v>3.63</v>
      </c>
      <c r="AV73" s="29"/>
      <c r="AW73" s="42">
        <v>1.19</v>
      </c>
      <c r="AX73" s="42">
        <v>1.19</v>
      </c>
      <c r="AY73" s="22">
        <v>4.3899999999999997</v>
      </c>
      <c r="AZ73" s="42">
        <v>55.75</v>
      </c>
      <c r="BA73" s="22">
        <v>3.82</v>
      </c>
      <c r="BB73" s="42">
        <v>1.2</v>
      </c>
      <c r="BC73" s="22">
        <v>0</v>
      </c>
      <c r="BD73" s="29"/>
      <c r="BE73" s="43">
        <v>83.85</v>
      </c>
      <c r="BF73" s="39">
        <v>7.71</v>
      </c>
      <c r="BG73" s="43">
        <v>75.8</v>
      </c>
      <c r="BH73" s="39">
        <v>7.75</v>
      </c>
      <c r="BI73" s="43">
        <v>51.1</v>
      </c>
      <c r="BJ73" s="39">
        <v>14.45</v>
      </c>
      <c r="BK73" s="43">
        <v>16.600000000000001</v>
      </c>
      <c r="BL73" s="39">
        <v>5.73</v>
      </c>
      <c r="BM73" s="29"/>
    </row>
    <row r="74" spans="1:65" x14ac:dyDescent="0.35">
      <c r="A74">
        <v>5</v>
      </c>
      <c r="B74" t="s">
        <v>175</v>
      </c>
      <c r="C74" t="s">
        <v>176</v>
      </c>
      <c r="D74" s="21">
        <v>7.9600000000000004E-2</v>
      </c>
      <c r="E74" s="22">
        <v>8.17</v>
      </c>
      <c r="F74" s="21">
        <v>0.23719999999999999</v>
      </c>
      <c r="G74" s="22">
        <v>6.23</v>
      </c>
      <c r="H74" s="21">
        <v>0.19620000000000001</v>
      </c>
      <c r="I74" s="22">
        <v>6.25</v>
      </c>
      <c r="J74" s="23">
        <v>0.43340000000000001</v>
      </c>
      <c r="K74" s="22">
        <v>6.24</v>
      </c>
      <c r="L74" s="23">
        <v>348.47</v>
      </c>
      <c r="M74" s="29"/>
      <c r="N74" s="38">
        <v>224.05</v>
      </c>
      <c r="O74" s="39">
        <v>-0.62</v>
      </c>
      <c r="P74" s="38">
        <v>319.36</v>
      </c>
      <c r="Q74" s="39">
        <v>-0.61</v>
      </c>
      <c r="R74" s="29"/>
      <c r="S74" s="23">
        <v>213</v>
      </c>
      <c r="T74" s="22">
        <v>4.41</v>
      </c>
      <c r="U74" s="23">
        <v>285</v>
      </c>
      <c r="V74" s="22">
        <v>4.4000000000000004</v>
      </c>
      <c r="W74" s="23">
        <v>213</v>
      </c>
      <c r="X74" s="22">
        <v>4.41</v>
      </c>
      <c r="Y74" s="23">
        <v>355</v>
      </c>
      <c r="Z74" s="22">
        <v>4.41</v>
      </c>
      <c r="AA74" s="23">
        <v>551</v>
      </c>
      <c r="AB74" s="22">
        <v>4.55</v>
      </c>
      <c r="AC74" s="23">
        <v>551</v>
      </c>
      <c r="AD74" s="22">
        <v>4.55</v>
      </c>
      <c r="AE74" s="23">
        <v>551</v>
      </c>
      <c r="AF74" s="22">
        <v>4.55</v>
      </c>
      <c r="AG74" s="23">
        <v>1763</v>
      </c>
      <c r="AH74" s="22">
        <v>4.51</v>
      </c>
      <c r="AI74" s="23">
        <v>1763</v>
      </c>
      <c r="AJ74" s="22">
        <v>4.51</v>
      </c>
      <c r="AK74" s="23">
        <v>3506</v>
      </c>
      <c r="AL74" s="22">
        <v>4.5</v>
      </c>
      <c r="AM74" s="23">
        <v>15707</v>
      </c>
      <c r="AN74" s="22">
        <v>4.5</v>
      </c>
      <c r="AO74" s="29"/>
      <c r="AP74" s="40">
        <v>0</v>
      </c>
      <c r="AQ74" s="41">
        <v>0</v>
      </c>
      <c r="AR74" s="40">
        <v>785.52</v>
      </c>
      <c r="AS74" s="41">
        <v>4.51</v>
      </c>
      <c r="AT74" s="40">
        <v>952.83</v>
      </c>
      <c r="AU74" s="41">
        <v>3.97</v>
      </c>
      <c r="AV74" s="29"/>
      <c r="AW74" s="42">
        <v>1.03</v>
      </c>
      <c r="AX74" s="42">
        <v>1.63</v>
      </c>
      <c r="AY74" s="22">
        <v>0</v>
      </c>
      <c r="AZ74" s="42">
        <v>0</v>
      </c>
      <c r="BA74" s="22">
        <v>0</v>
      </c>
      <c r="BB74" s="42">
        <v>0</v>
      </c>
      <c r="BC74" s="22">
        <v>0</v>
      </c>
      <c r="BD74" s="29"/>
      <c r="BE74" s="43">
        <v>83.85</v>
      </c>
      <c r="BF74" s="39">
        <v>7.85</v>
      </c>
      <c r="BG74" s="43">
        <v>75.8</v>
      </c>
      <c r="BH74" s="39">
        <v>7.82</v>
      </c>
      <c r="BI74" s="43">
        <v>48.15</v>
      </c>
      <c r="BJ74" s="39">
        <v>7.84</v>
      </c>
      <c r="BK74" s="43">
        <v>11.2</v>
      </c>
      <c r="BL74" s="39">
        <v>4.67</v>
      </c>
      <c r="BM74" s="29"/>
    </row>
    <row r="75" spans="1:65" x14ac:dyDescent="0.35">
      <c r="A75">
        <v>5</v>
      </c>
      <c r="B75" t="s">
        <v>177</v>
      </c>
      <c r="C75" t="s">
        <v>178</v>
      </c>
      <c r="D75" s="21">
        <v>0.1041</v>
      </c>
      <c r="E75" s="22">
        <v>12.15</v>
      </c>
      <c r="F75" s="21">
        <v>0.23400000000000001</v>
      </c>
      <c r="G75" s="22">
        <v>2.72</v>
      </c>
      <c r="H75" s="21">
        <v>0.18090000000000001</v>
      </c>
      <c r="I75" s="22">
        <v>1.46</v>
      </c>
      <c r="J75" s="23">
        <v>0.41490000000000005</v>
      </c>
      <c r="K75" s="22">
        <v>2.17</v>
      </c>
      <c r="L75" s="23">
        <v>447.1</v>
      </c>
      <c r="M75" s="29"/>
      <c r="N75" s="38">
        <v>142.44</v>
      </c>
      <c r="O75" s="39">
        <v>3.04</v>
      </c>
      <c r="P75" s="38">
        <v>195.12</v>
      </c>
      <c r="Q75" s="39">
        <v>3.04</v>
      </c>
      <c r="R75" s="29"/>
      <c r="S75" s="23">
        <v>307.13</v>
      </c>
      <c r="T75" s="22">
        <v>3.11</v>
      </c>
      <c r="U75" s="23">
        <v>379.4</v>
      </c>
      <c r="V75" s="22">
        <v>3.11</v>
      </c>
      <c r="W75" s="23">
        <v>349.52</v>
      </c>
      <c r="X75" s="22">
        <v>3.11</v>
      </c>
      <c r="Y75" s="23">
        <v>481.52</v>
      </c>
      <c r="Z75" s="22">
        <v>3.11</v>
      </c>
      <c r="AA75" s="23">
        <v>613.52</v>
      </c>
      <c r="AB75" s="22">
        <v>3.12</v>
      </c>
      <c r="AC75" s="23">
        <v>745.52</v>
      </c>
      <c r="AD75" s="22">
        <v>3.12</v>
      </c>
      <c r="AE75" s="23">
        <v>877.52</v>
      </c>
      <c r="AF75" s="22">
        <v>3.12</v>
      </c>
      <c r="AG75" s="23">
        <v>2923.52</v>
      </c>
      <c r="AH75" s="22">
        <v>3.2</v>
      </c>
      <c r="AI75" s="23">
        <v>3427.52</v>
      </c>
      <c r="AJ75" s="22">
        <v>3.21</v>
      </c>
      <c r="AK75" s="23">
        <v>6947.52</v>
      </c>
      <c r="AL75" s="22">
        <v>2.99</v>
      </c>
      <c r="AM75" s="23">
        <v>23027.52</v>
      </c>
      <c r="AN75" s="22">
        <v>3.05</v>
      </c>
      <c r="AO75" s="29"/>
      <c r="AP75" s="40">
        <v>0</v>
      </c>
      <c r="AQ75" s="41">
        <v>0</v>
      </c>
      <c r="AR75" s="40">
        <v>896.67</v>
      </c>
      <c r="AS75" s="41">
        <v>7.41</v>
      </c>
      <c r="AT75" s="40">
        <v>1021.62</v>
      </c>
      <c r="AU75" s="41">
        <v>6.87</v>
      </c>
      <c r="AV75" s="29"/>
      <c r="AW75" s="42">
        <v>1.25</v>
      </c>
      <c r="AX75" s="42">
        <v>1.25</v>
      </c>
      <c r="AY75" s="22">
        <v>0</v>
      </c>
      <c r="AZ75" s="42">
        <v>0</v>
      </c>
      <c r="BA75" s="22">
        <v>0</v>
      </c>
      <c r="BB75" s="42">
        <v>0</v>
      </c>
      <c r="BC75" s="22">
        <v>0</v>
      </c>
      <c r="BD75" s="29"/>
      <c r="BE75" s="43">
        <v>83.87</v>
      </c>
      <c r="BF75" s="39">
        <v>7.71</v>
      </c>
      <c r="BG75" s="43">
        <v>75.8</v>
      </c>
      <c r="BH75" s="39">
        <v>7.7</v>
      </c>
      <c r="BI75" s="43">
        <v>51.11</v>
      </c>
      <c r="BJ75" s="39">
        <v>14.47</v>
      </c>
      <c r="BK75" s="43">
        <v>7.9</v>
      </c>
      <c r="BL75" s="39">
        <v>3.95</v>
      </c>
      <c r="BM75" s="29"/>
    </row>
    <row r="76" spans="1:65" x14ac:dyDescent="0.35">
      <c r="A76">
        <v>5</v>
      </c>
      <c r="B76" t="s">
        <v>179</v>
      </c>
      <c r="C76" t="s">
        <v>180</v>
      </c>
      <c r="D76" s="21">
        <v>0.1172</v>
      </c>
      <c r="E76" s="22">
        <v>10.02</v>
      </c>
      <c r="F76" s="21">
        <v>0.54879999999999995</v>
      </c>
      <c r="G76" s="22">
        <v>6.3</v>
      </c>
      <c r="H76" s="21">
        <v>0.41539999999999999</v>
      </c>
      <c r="I76" s="22">
        <v>7.63</v>
      </c>
      <c r="J76" s="23">
        <v>0.96419999999999995</v>
      </c>
      <c r="K76" s="22">
        <v>6.87</v>
      </c>
      <c r="L76" s="23">
        <v>525.13</v>
      </c>
      <c r="M76" s="29"/>
      <c r="N76" s="38">
        <v>195.02</v>
      </c>
      <c r="O76" s="39">
        <v>8.51</v>
      </c>
      <c r="P76" s="38">
        <v>204.05</v>
      </c>
      <c r="Q76" s="39">
        <v>8.11</v>
      </c>
      <c r="R76" s="29"/>
      <c r="S76" s="23">
        <v>223</v>
      </c>
      <c r="T76" s="22">
        <v>0</v>
      </c>
      <c r="U76" s="23">
        <v>223</v>
      </c>
      <c r="V76" s="22">
        <v>0</v>
      </c>
      <c r="W76" s="23">
        <v>223</v>
      </c>
      <c r="X76" s="22">
        <v>0</v>
      </c>
      <c r="Y76" s="23">
        <v>223</v>
      </c>
      <c r="Z76" s="22">
        <v>0</v>
      </c>
      <c r="AA76" s="23">
        <v>223</v>
      </c>
      <c r="AB76" s="22">
        <v>0</v>
      </c>
      <c r="AC76" s="23">
        <v>223</v>
      </c>
      <c r="AD76" s="22">
        <v>0</v>
      </c>
      <c r="AE76" s="23">
        <v>223</v>
      </c>
      <c r="AF76" s="22">
        <v>0</v>
      </c>
      <c r="AG76" s="23">
        <v>223</v>
      </c>
      <c r="AH76" s="22">
        <v>0</v>
      </c>
      <c r="AI76" s="23">
        <v>223</v>
      </c>
      <c r="AJ76" s="22">
        <v>0</v>
      </c>
      <c r="AK76" s="23">
        <v>223</v>
      </c>
      <c r="AL76" s="22">
        <v>0</v>
      </c>
      <c r="AM76" s="23">
        <v>223</v>
      </c>
      <c r="AN76" s="22">
        <v>0</v>
      </c>
      <c r="AO76" s="29"/>
      <c r="AP76" s="40">
        <v>0</v>
      </c>
      <c r="AQ76" s="41">
        <v>0</v>
      </c>
      <c r="AR76" s="40">
        <v>943.15</v>
      </c>
      <c r="AS76" s="41">
        <v>7.17</v>
      </c>
      <c r="AT76" s="40">
        <v>952.18000000000006</v>
      </c>
      <c r="AU76" s="41">
        <v>7.1</v>
      </c>
      <c r="AV76" s="29"/>
      <c r="AW76" s="42">
        <v>2</v>
      </c>
      <c r="AX76" s="42">
        <v>2</v>
      </c>
      <c r="AY76" s="22">
        <v>19.05</v>
      </c>
      <c r="AZ76" s="42">
        <v>92.6</v>
      </c>
      <c r="BA76" s="22">
        <v>3</v>
      </c>
      <c r="BB76" s="42">
        <v>0</v>
      </c>
      <c r="BC76" s="22">
        <v>0</v>
      </c>
      <c r="BD76" s="29"/>
      <c r="BE76" s="43">
        <v>83.87</v>
      </c>
      <c r="BF76" s="39">
        <v>7.87</v>
      </c>
      <c r="BG76" s="43">
        <v>75.8</v>
      </c>
      <c r="BH76" s="39">
        <v>7.82</v>
      </c>
      <c r="BI76" s="43">
        <v>51.11</v>
      </c>
      <c r="BJ76" s="39">
        <v>22.86</v>
      </c>
      <c r="BK76" s="43">
        <v>15.1</v>
      </c>
      <c r="BL76" s="39">
        <v>2.72</v>
      </c>
      <c r="BM76" s="29"/>
    </row>
    <row r="77" spans="1:65" x14ac:dyDescent="0.35">
      <c r="A77">
        <v>5</v>
      </c>
      <c r="B77" t="s">
        <v>181</v>
      </c>
      <c r="C77" t="s">
        <v>182</v>
      </c>
      <c r="D77" s="21">
        <v>8.7099999999999997E-2</v>
      </c>
      <c r="E77" s="22">
        <v>5.8</v>
      </c>
      <c r="F77" s="21">
        <v>0.21290000000000001</v>
      </c>
      <c r="G77" s="22">
        <v>4.24</v>
      </c>
      <c r="H77" s="21">
        <v>0.16339999999999999</v>
      </c>
      <c r="I77" s="22">
        <v>3.81</v>
      </c>
      <c r="J77" s="23">
        <v>0.37629999999999997</v>
      </c>
      <c r="K77" s="22">
        <v>4.05</v>
      </c>
      <c r="L77" s="23">
        <v>440.49</v>
      </c>
      <c r="M77" s="29"/>
      <c r="N77" s="38">
        <v>244.35</v>
      </c>
      <c r="O77" s="39">
        <v>5.25</v>
      </c>
      <c r="P77" s="38">
        <v>291.3</v>
      </c>
      <c r="Q77" s="39">
        <v>4.57</v>
      </c>
      <c r="R77" s="29"/>
      <c r="S77" s="23">
        <v>295.2</v>
      </c>
      <c r="T77" s="22">
        <v>8.32</v>
      </c>
      <c r="U77" s="23">
        <v>295.2</v>
      </c>
      <c r="V77" s="22">
        <v>8.32</v>
      </c>
      <c r="W77" s="23">
        <v>295.2</v>
      </c>
      <c r="X77" s="22">
        <v>8.32</v>
      </c>
      <c r="Y77" s="23">
        <v>295.2</v>
      </c>
      <c r="Z77" s="22">
        <v>8.32</v>
      </c>
      <c r="AA77" s="23">
        <v>295.2</v>
      </c>
      <c r="AB77" s="22">
        <v>8.32</v>
      </c>
      <c r="AC77" s="23">
        <v>295.2</v>
      </c>
      <c r="AD77" s="22">
        <v>8.32</v>
      </c>
      <c r="AE77" s="23">
        <v>295.2</v>
      </c>
      <c r="AF77" s="22">
        <v>8.32</v>
      </c>
      <c r="AG77" s="23">
        <v>295.2</v>
      </c>
      <c r="AH77" s="22">
        <v>8.32</v>
      </c>
      <c r="AI77" s="23">
        <v>295.2</v>
      </c>
      <c r="AJ77" s="22">
        <v>8.32</v>
      </c>
      <c r="AK77" s="23">
        <v>295.2</v>
      </c>
      <c r="AL77" s="22">
        <v>8.32</v>
      </c>
      <c r="AM77" s="23">
        <v>295.2</v>
      </c>
      <c r="AN77" s="22">
        <v>8.32</v>
      </c>
      <c r="AO77" s="29"/>
      <c r="AP77" s="40">
        <v>0</v>
      </c>
      <c r="AQ77" s="41">
        <v>0</v>
      </c>
      <c r="AR77" s="40">
        <v>980.04</v>
      </c>
      <c r="AS77" s="41">
        <v>6.41</v>
      </c>
      <c r="AT77" s="40">
        <v>1026.99</v>
      </c>
      <c r="AU77" s="41">
        <v>6.16</v>
      </c>
      <c r="AV77" s="29"/>
      <c r="AW77" s="42">
        <v>0.8</v>
      </c>
      <c r="AX77" s="42">
        <v>1.3</v>
      </c>
      <c r="AY77" s="22">
        <v>0</v>
      </c>
      <c r="AZ77" s="42">
        <v>0</v>
      </c>
      <c r="BA77" s="22">
        <v>0</v>
      </c>
      <c r="BB77" s="42">
        <v>0</v>
      </c>
      <c r="BC77" s="22">
        <v>0</v>
      </c>
      <c r="BD77" s="29"/>
      <c r="BE77" s="43">
        <v>83.87</v>
      </c>
      <c r="BF77" s="39">
        <v>7.71</v>
      </c>
      <c r="BG77" s="43">
        <v>75.8</v>
      </c>
      <c r="BH77" s="39">
        <v>7.7</v>
      </c>
      <c r="BI77" s="43">
        <v>51.11</v>
      </c>
      <c r="BJ77" s="39">
        <v>14.47</v>
      </c>
      <c r="BK77" s="43">
        <v>13.8</v>
      </c>
      <c r="BL77" s="39">
        <v>6.15</v>
      </c>
      <c r="BM77" s="29"/>
    </row>
    <row r="78" spans="1:65" x14ac:dyDescent="0.35">
      <c r="A78">
        <v>5</v>
      </c>
      <c r="B78" t="s">
        <v>183</v>
      </c>
      <c r="C78" t="s">
        <v>184</v>
      </c>
      <c r="D78" s="21">
        <v>0.13059999999999999</v>
      </c>
      <c r="E78" s="22">
        <v>0.13</v>
      </c>
      <c r="F78" s="21">
        <v>0.3034</v>
      </c>
      <c r="G78" s="22">
        <v>-11.13</v>
      </c>
      <c r="H78" s="21">
        <v>0.34039999999999998</v>
      </c>
      <c r="I78" s="22">
        <v>24.84</v>
      </c>
      <c r="J78" s="23">
        <v>0.64379999999999993</v>
      </c>
      <c r="K78" s="22">
        <v>4.84</v>
      </c>
      <c r="L78" s="23">
        <v>604.21</v>
      </c>
      <c r="M78" s="29"/>
      <c r="N78" s="38">
        <v>174.22</v>
      </c>
      <c r="O78" s="39">
        <v>3.94</v>
      </c>
      <c r="P78" s="38">
        <v>222.45</v>
      </c>
      <c r="Q78" s="39">
        <v>3.83</v>
      </c>
      <c r="R78" s="29"/>
      <c r="S78" s="23">
        <v>240.09</v>
      </c>
      <c r="T78" s="22">
        <v>24.91</v>
      </c>
      <c r="U78" s="23">
        <v>393.94</v>
      </c>
      <c r="V78" s="22">
        <v>24.9</v>
      </c>
      <c r="W78" s="23">
        <v>330.32</v>
      </c>
      <c r="X78" s="22">
        <v>24.9</v>
      </c>
      <c r="Y78" s="23">
        <v>611.32000000000005</v>
      </c>
      <c r="Z78" s="22">
        <v>24.9</v>
      </c>
      <c r="AA78" s="23">
        <v>892.32</v>
      </c>
      <c r="AB78" s="22">
        <v>24.89</v>
      </c>
      <c r="AC78" s="23">
        <v>1173.32</v>
      </c>
      <c r="AD78" s="22">
        <v>24.89</v>
      </c>
      <c r="AE78" s="23">
        <v>1454.32</v>
      </c>
      <c r="AF78" s="22">
        <v>24.89</v>
      </c>
      <c r="AG78" s="23">
        <v>5950.32</v>
      </c>
      <c r="AH78" s="22">
        <v>24.89</v>
      </c>
      <c r="AI78" s="23">
        <v>7074.32</v>
      </c>
      <c r="AJ78" s="22">
        <v>24.89</v>
      </c>
      <c r="AK78" s="23">
        <v>16909.32</v>
      </c>
      <c r="AL78" s="22">
        <v>24.89</v>
      </c>
      <c r="AM78" s="23">
        <v>84349.32</v>
      </c>
      <c r="AN78" s="22">
        <v>24.89</v>
      </c>
      <c r="AO78" s="29"/>
      <c r="AP78" s="40">
        <v>0</v>
      </c>
      <c r="AQ78" s="41">
        <v>0</v>
      </c>
      <c r="AR78" s="40">
        <v>1018.5200000000001</v>
      </c>
      <c r="AS78" s="41">
        <v>5.73</v>
      </c>
      <c r="AT78" s="40">
        <v>1220.6000000000001</v>
      </c>
      <c r="AU78" s="41">
        <v>7.72</v>
      </c>
      <c r="AV78" s="29"/>
      <c r="AW78" s="42">
        <v>1.5</v>
      </c>
      <c r="AX78" s="42">
        <v>2.5</v>
      </c>
      <c r="AY78" s="22">
        <v>34.409999999999997</v>
      </c>
      <c r="AZ78" s="42">
        <v>0</v>
      </c>
      <c r="BA78" s="22">
        <v>0</v>
      </c>
      <c r="BB78" s="42">
        <v>0</v>
      </c>
      <c r="BC78" s="22">
        <v>0</v>
      </c>
      <c r="BD78" s="29"/>
      <c r="BE78" s="43">
        <v>83.55</v>
      </c>
      <c r="BF78" s="39">
        <v>7.32</v>
      </c>
      <c r="BG78" s="43">
        <v>75.8</v>
      </c>
      <c r="BH78" s="39">
        <v>7.75</v>
      </c>
      <c r="BI78" s="43">
        <v>51.1</v>
      </c>
      <c r="BJ78" s="39">
        <v>14.45</v>
      </c>
      <c r="BK78" s="43">
        <v>10.199999999999999</v>
      </c>
      <c r="BL78" s="39">
        <v>4.08</v>
      </c>
      <c r="BM78" s="29"/>
    </row>
    <row r="79" spans="1:65" x14ac:dyDescent="0.35">
      <c r="A79">
        <v>5</v>
      </c>
      <c r="B79" t="s">
        <v>185</v>
      </c>
      <c r="C79" t="s">
        <v>186</v>
      </c>
      <c r="D79" s="21">
        <v>0.1255</v>
      </c>
      <c r="E79" s="22">
        <v>7.97</v>
      </c>
      <c r="F79" s="21">
        <v>0.2591</v>
      </c>
      <c r="G79" s="22">
        <v>1.72</v>
      </c>
      <c r="H79" s="21">
        <v>0.1943</v>
      </c>
      <c r="I79" s="22">
        <v>-0.89</v>
      </c>
      <c r="J79" s="23">
        <v>0.45340000000000003</v>
      </c>
      <c r="K79" s="22">
        <v>0.59</v>
      </c>
      <c r="L79" s="23">
        <v>619.33000000000004</v>
      </c>
      <c r="M79" s="29"/>
      <c r="N79" s="38">
        <v>340.42</v>
      </c>
      <c r="O79" s="39">
        <v>8.27</v>
      </c>
      <c r="P79" s="38">
        <v>362.83</v>
      </c>
      <c r="Q79" s="39">
        <v>7.72</v>
      </c>
      <c r="R79" s="29"/>
      <c r="S79" s="23">
        <v>250</v>
      </c>
      <c r="T79" s="22">
        <v>2.04</v>
      </c>
      <c r="U79" s="23">
        <v>250</v>
      </c>
      <c r="V79" s="22">
        <v>2.04</v>
      </c>
      <c r="W79" s="23">
        <v>500</v>
      </c>
      <c r="X79" s="22">
        <v>2.04</v>
      </c>
      <c r="Y79" s="23">
        <v>500</v>
      </c>
      <c r="Z79" s="22">
        <v>2.04</v>
      </c>
      <c r="AA79" s="23">
        <v>500</v>
      </c>
      <c r="AB79" s="22">
        <v>2.04</v>
      </c>
      <c r="AC79" s="23">
        <v>500</v>
      </c>
      <c r="AD79" s="22">
        <v>2.04</v>
      </c>
      <c r="AE79" s="23">
        <v>500</v>
      </c>
      <c r="AF79" s="22">
        <v>2.04</v>
      </c>
      <c r="AG79" s="23">
        <v>500</v>
      </c>
      <c r="AH79" s="22">
        <v>2.04</v>
      </c>
      <c r="AI79" s="23">
        <v>500</v>
      </c>
      <c r="AJ79" s="22">
        <v>2.04</v>
      </c>
      <c r="AK79" s="23">
        <v>500</v>
      </c>
      <c r="AL79" s="22">
        <v>2.04</v>
      </c>
      <c r="AM79" s="23">
        <v>500</v>
      </c>
      <c r="AN79" s="22">
        <v>2.04</v>
      </c>
      <c r="AO79" s="29"/>
      <c r="AP79" s="40">
        <v>0</v>
      </c>
      <c r="AQ79" s="41">
        <v>0</v>
      </c>
      <c r="AR79" s="40">
        <v>1209.75</v>
      </c>
      <c r="AS79" s="41">
        <v>6.77</v>
      </c>
      <c r="AT79" s="40">
        <v>1232.1600000000001</v>
      </c>
      <c r="AU79" s="41">
        <v>6.64</v>
      </c>
      <c r="AV79" s="29"/>
      <c r="AW79" s="42">
        <v>1.25</v>
      </c>
      <c r="AX79" s="42">
        <v>1.29</v>
      </c>
      <c r="AY79" s="22">
        <v>0.78</v>
      </c>
      <c r="AZ79" s="42">
        <v>42</v>
      </c>
      <c r="BA79" s="22">
        <v>-10.64</v>
      </c>
      <c r="BB79" s="42">
        <v>0</v>
      </c>
      <c r="BC79" s="22">
        <v>0</v>
      </c>
      <c r="BD79" s="29"/>
      <c r="BE79" s="43">
        <v>83.87</v>
      </c>
      <c r="BF79" s="39">
        <v>7.82</v>
      </c>
      <c r="BG79" s="43">
        <v>75.8</v>
      </c>
      <c r="BH79" s="39">
        <v>7.81</v>
      </c>
      <c r="BI79" s="43">
        <v>51.11</v>
      </c>
      <c r="BJ79" s="39">
        <v>14.47</v>
      </c>
      <c r="BK79" s="43">
        <v>10.15</v>
      </c>
      <c r="BL79" s="39">
        <v>2.5299999999999998</v>
      </c>
      <c r="BM79" s="29"/>
    </row>
    <row r="80" spans="1:65" x14ac:dyDescent="0.35">
      <c r="A80">
        <v>5</v>
      </c>
      <c r="B80" t="s">
        <v>187</v>
      </c>
      <c r="C80" t="s">
        <v>188</v>
      </c>
      <c r="D80" s="21">
        <v>0.1022</v>
      </c>
      <c r="E80" s="22">
        <v>5.37</v>
      </c>
      <c r="F80" s="21">
        <v>0.3422</v>
      </c>
      <c r="G80" s="22">
        <v>3.36</v>
      </c>
      <c r="H80" s="21">
        <v>0.36270000000000002</v>
      </c>
      <c r="I80" s="22">
        <v>3.36</v>
      </c>
      <c r="J80" s="23">
        <v>0.70490000000000008</v>
      </c>
      <c r="K80" s="22">
        <v>3.36</v>
      </c>
      <c r="L80" s="23">
        <v>459.97</v>
      </c>
      <c r="M80" s="29"/>
      <c r="N80" s="38">
        <v>342.25</v>
      </c>
      <c r="O80" s="39">
        <v>8.2200000000000006</v>
      </c>
      <c r="P80" s="38">
        <v>366.5</v>
      </c>
      <c r="Q80" s="39">
        <v>7.64</v>
      </c>
      <c r="R80" s="29"/>
      <c r="S80" s="23">
        <v>264</v>
      </c>
      <c r="T80" s="22">
        <v>42.7</v>
      </c>
      <c r="U80" s="23">
        <v>264</v>
      </c>
      <c r="V80" s="22">
        <v>42.7</v>
      </c>
      <c r="W80" s="23">
        <v>528</v>
      </c>
      <c r="X80" s="22">
        <v>185.41</v>
      </c>
      <c r="Y80" s="23">
        <v>528</v>
      </c>
      <c r="Z80" s="22">
        <v>185.41</v>
      </c>
      <c r="AA80" s="23">
        <v>528</v>
      </c>
      <c r="AB80" s="22">
        <v>185.41</v>
      </c>
      <c r="AC80" s="23">
        <v>528</v>
      </c>
      <c r="AD80" s="22">
        <v>185.41</v>
      </c>
      <c r="AE80" s="23">
        <v>528</v>
      </c>
      <c r="AF80" s="22">
        <v>185.41</v>
      </c>
      <c r="AG80" s="23">
        <v>528</v>
      </c>
      <c r="AH80" s="22">
        <v>185.41</v>
      </c>
      <c r="AI80" s="23">
        <v>528</v>
      </c>
      <c r="AJ80" s="22">
        <v>185.41</v>
      </c>
      <c r="AK80" s="23">
        <v>528</v>
      </c>
      <c r="AL80" s="22">
        <v>185.41</v>
      </c>
      <c r="AM80" s="23">
        <v>528</v>
      </c>
      <c r="AN80" s="22">
        <v>185.41</v>
      </c>
      <c r="AO80" s="29"/>
      <c r="AP80" s="40">
        <v>0</v>
      </c>
      <c r="AQ80" s="41">
        <v>0</v>
      </c>
      <c r="AR80" s="40">
        <v>1066.22</v>
      </c>
      <c r="AS80" s="41">
        <v>13.7</v>
      </c>
      <c r="AT80" s="40">
        <v>1090.47</v>
      </c>
      <c r="AU80" s="41">
        <v>13.35</v>
      </c>
      <c r="AV80" s="29"/>
      <c r="AW80" s="42">
        <v>0.8</v>
      </c>
      <c r="AX80" s="42">
        <v>0.8</v>
      </c>
      <c r="AY80" s="22">
        <v>0</v>
      </c>
      <c r="AZ80" s="42">
        <v>60.05</v>
      </c>
      <c r="BA80" s="22">
        <v>3.09</v>
      </c>
      <c r="BB80" s="42">
        <v>1.1000000000000001</v>
      </c>
      <c r="BC80" s="22">
        <v>10</v>
      </c>
      <c r="BD80" s="29"/>
      <c r="BE80" s="43">
        <v>83.85</v>
      </c>
      <c r="BF80" s="39">
        <v>7.71</v>
      </c>
      <c r="BG80" s="43">
        <v>75.8</v>
      </c>
      <c r="BH80" s="39">
        <v>7.75</v>
      </c>
      <c r="BI80" s="43">
        <v>51.1</v>
      </c>
      <c r="BJ80" s="39">
        <v>14.45</v>
      </c>
      <c r="BK80" s="43">
        <v>17.399999999999999</v>
      </c>
      <c r="BL80" s="39">
        <v>3.26</v>
      </c>
      <c r="BM80" s="29"/>
    </row>
    <row r="81" spans="1:65" x14ac:dyDescent="0.35">
      <c r="A81">
        <v>5</v>
      </c>
      <c r="B81" t="s">
        <v>189</v>
      </c>
      <c r="C81" t="s">
        <v>190</v>
      </c>
      <c r="D81" s="21">
        <v>0.12089999999999999</v>
      </c>
      <c r="E81" s="22">
        <v>4.67</v>
      </c>
      <c r="F81" s="21">
        <v>0.19520000000000001</v>
      </c>
      <c r="G81" s="22">
        <v>-10.79</v>
      </c>
      <c r="H81" s="21">
        <v>0.13139999999999999</v>
      </c>
      <c r="I81" s="22">
        <v>-17.72</v>
      </c>
      <c r="J81" s="23">
        <v>0.3266</v>
      </c>
      <c r="K81" s="22">
        <v>-13.72</v>
      </c>
      <c r="L81" s="23">
        <v>445.42</v>
      </c>
      <c r="M81" s="29"/>
      <c r="N81" s="38">
        <v>270.57</v>
      </c>
      <c r="O81" s="39">
        <v>0</v>
      </c>
      <c r="P81" s="38">
        <v>301.7</v>
      </c>
      <c r="Q81" s="39">
        <v>0</v>
      </c>
      <c r="R81" s="29"/>
      <c r="S81" s="23">
        <v>173.12</v>
      </c>
      <c r="T81" s="22">
        <v>4.08</v>
      </c>
      <c r="U81" s="23">
        <v>312.73</v>
      </c>
      <c r="V81" s="22">
        <v>4.08</v>
      </c>
      <c r="W81" s="23">
        <v>254.99999999999997</v>
      </c>
      <c r="X81" s="22">
        <v>4.08</v>
      </c>
      <c r="Y81" s="23">
        <v>509.99999999999994</v>
      </c>
      <c r="Z81" s="22">
        <v>4.08</v>
      </c>
      <c r="AA81" s="23">
        <v>765</v>
      </c>
      <c r="AB81" s="22">
        <v>4.08</v>
      </c>
      <c r="AC81" s="23">
        <v>1019.9999999999999</v>
      </c>
      <c r="AD81" s="22">
        <v>4.08</v>
      </c>
      <c r="AE81" s="23">
        <v>1275</v>
      </c>
      <c r="AF81" s="22">
        <v>4.08</v>
      </c>
      <c r="AG81" s="23">
        <v>5355</v>
      </c>
      <c r="AH81" s="22">
        <v>4.08</v>
      </c>
      <c r="AI81" s="23">
        <v>6375</v>
      </c>
      <c r="AJ81" s="22">
        <v>4.08</v>
      </c>
      <c r="AK81" s="23">
        <v>15299.999999999998</v>
      </c>
      <c r="AL81" s="22">
        <v>4.08</v>
      </c>
      <c r="AM81" s="23">
        <v>76500</v>
      </c>
      <c r="AN81" s="22">
        <v>4.08</v>
      </c>
      <c r="AO81" s="29"/>
      <c r="AP81" s="40">
        <v>0</v>
      </c>
      <c r="AQ81" s="41">
        <v>0</v>
      </c>
      <c r="AR81" s="40">
        <v>889.11</v>
      </c>
      <c r="AS81" s="41">
        <v>3.09</v>
      </c>
      <c r="AT81" s="40">
        <v>1059.8499999999999</v>
      </c>
      <c r="AU81" s="41">
        <v>3.13</v>
      </c>
      <c r="AV81" s="29"/>
      <c r="AW81" s="42">
        <v>1.8</v>
      </c>
      <c r="AX81" s="42">
        <v>2.8</v>
      </c>
      <c r="AY81" s="22">
        <v>9.8000000000000007</v>
      </c>
      <c r="AZ81" s="42">
        <v>55.4</v>
      </c>
      <c r="BA81" s="22">
        <v>4.53</v>
      </c>
      <c r="BB81" s="42">
        <v>1.5</v>
      </c>
      <c r="BC81" s="22">
        <v>3.45</v>
      </c>
      <c r="BD81" s="29"/>
      <c r="BE81" s="43">
        <v>83.85</v>
      </c>
      <c r="BF81" s="39">
        <v>7.71</v>
      </c>
      <c r="BG81" s="43">
        <v>75.849999999999994</v>
      </c>
      <c r="BH81" s="39">
        <v>7.82</v>
      </c>
      <c r="BI81" s="43">
        <v>51.1</v>
      </c>
      <c r="BJ81" s="39">
        <v>14.45</v>
      </c>
      <c r="BK81" s="43">
        <v>12.2</v>
      </c>
      <c r="BL81" s="39">
        <v>4.72</v>
      </c>
      <c r="BM81" s="29"/>
    </row>
    <row r="82" spans="1:65" x14ac:dyDescent="0.35">
      <c r="A82">
        <v>5</v>
      </c>
      <c r="B82" t="s">
        <v>191</v>
      </c>
      <c r="C82" t="s">
        <v>192</v>
      </c>
      <c r="D82" s="21">
        <v>9.5799999999999996E-2</v>
      </c>
      <c r="E82" s="22">
        <v>3.15</v>
      </c>
      <c r="F82" s="21">
        <v>0.2888</v>
      </c>
      <c r="G82" s="22">
        <v>4.3</v>
      </c>
      <c r="H82" s="21">
        <v>0.26100000000000001</v>
      </c>
      <c r="I82" s="22">
        <v>5.13</v>
      </c>
      <c r="J82" s="23">
        <v>0.54980000000000007</v>
      </c>
      <c r="K82" s="22">
        <v>4.6900000000000004</v>
      </c>
      <c r="L82" s="23">
        <v>365.48</v>
      </c>
      <c r="M82" s="29"/>
      <c r="N82" s="38">
        <v>282.91000000000003</v>
      </c>
      <c r="O82" s="39">
        <v>1.68</v>
      </c>
      <c r="P82" s="38">
        <v>354.63</v>
      </c>
      <c r="Q82" s="39">
        <v>2.71</v>
      </c>
      <c r="R82" s="29"/>
      <c r="S82" s="23">
        <v>237.12</v>
      </c>
      <c r="T82" s="22">
        <v>3.02</v>
      </c>
      <c r="U82" s="23">
        <v>237.12</v>
      </c>
      <c r="V82" s="22">
        <v>3.02</v>
      </c>
      <c r="W82" s="23">
        <v>237.12</v>
      </c>
      <c r="X82" s="22">
        <v>3.02</v>
      </c>
      <c r="Y82" s="23">
        <v>237.12</v>
      </c>
      <c r="Z82" s="22">
        <v>3.02</v>
      </c>
      <c r="AA82" s="23">
        <v>237.12</v>
      </c>
      <c r="AB82" s="22">
        <v>3.02</v>
      </c>
      <c r="AC82" s="23">
        <v>237.12</v>
      </c>
      <c r="AD82" s="22">
        <v>3.02</v>
      </c>
      <c r="AE82" s="23">
        <v>237.12</v>
      </c>
      <c r="AF82" s="22">
        <v>3.02</v>
      </c>
      <c r="AG82" s="23">
        <v>237.12</v>
      </c>
      <c r="AH82" s="22">
        <v>3.02</v>
      </c>
      <c r="AI82" s="23">
        <v>237.12</v>
      </c>
      <c r="AJ82" s="22">
        <v>3.02</v>
      </c>
      <c r="AK82" s="23">
        <v>237.12</v>
      </c>
      <c r="AL82" s="22">
        <v>3.02</v>
      </c>
      <c r="AM82" s="23">
        <v>237.12</v>
      </c>
      <c r="AN82" s="22">
        <v>3.02</v>
      </c>
      <c r="AO82" s="29"/>
      <c r="AP82" s="40">
        <v>0</v>
      </c>
      <c r="AQ82" s="41">
        <v>0</v>
      </c>
      <c r="AR82" s="40">
        <v>885.5100000000001</v>
      </c>
      <c r="AS82" s="41">
        <v>16.100000000000001</v>
      </c>
      <c r="AT82" s="40">
        <v>957.23</v>
      </c>
      <c r="AU82" s="41">
        <v>15.36</v>
      </c>
      <c r="AV82" s="29"/>
      <c r="AW82" s="42">
        <v>1</v>
      </c>
      <c r="AX82" s="42">
        <v>1.5</v>
      </c>
      <c r="AY82" s="22">
        <v>0</v>
      </c>
      <c r="AZ82" s="42">
        <v>0</v>
      </c>
      <c r="BA82" s="22">
        <v>0</v>
      </c>
      <c r="BB82" s="42">
        <v>2.4</v>
      </c>
      <c r="BC82" s="22">
        <v>0</v>
      </c>
      <c r="BD82" s="29"/>
      <c r="BE82" s="43">
        <v>83.85</v>
      </c>
      <c r="BF82" s="39">
        <v>7.71</v>
      </c>
      <c r="BG82" s="43">
        <v>75.8</v>
      </c>
      <c r="BH82" s="39">
        <v>7.75</v>
      </c>
      <c r="BI82" s="43">
        <v>51.1</v>
      </c>
      <c r="BJ82" s="39">
        <v>14.45</v>
      </c>
      <c r="BK82" s="43">
        <v>12.3</v>
      </c>
      <c r="BL82" s="39">
        <v>2.93</v>
      </c>
      <c r="BM82" s="29"/>
    </row>
    <row r="83" spans="1:65" x14ac:dyDescent="0.35">
      <c r="A83">
        <v>5</v>
      </c>
      <c r="B83" t="s">
        <v>193</v>
      </c>
      <c r="C83" t="s">
        <v>194</v>
      </c>
      <c r="D83" s="21">
        <v>0.1071</v>
      </c>
      <c r="E83" s="22">
        <v>13.92</v>
      </c>
      <c r="F83" s="21">
        <v>0.2681</v>
      </c>
      <c r="G83" s="22">
        <v>18.59</v>
      </c>
      <c r="H83" s="21">
        <v>0.2097</v>
      </c>
      <c r="I83" s="22">
        <v>10.76</v>
      </c>
      <c r="J83" s="23">
        <v>0.4778</v>
      </c>
      <c r="K83" s="22">
        <v>15.02</v>
      </c>
      <c r="L83" s="23">
        <v>453.85</v>
      </c>
      <c r="M83" s="29"/>
      <c r="N83" s="38">
        <v>147.86000000000001</v>
      </c>
      <c r="O83" s="39">
        <v>-4.2</v>
      </c>
      <c r="P83" s="38">
        <v>216.07</v>
      </c>
      <c r="Q83" s="39">
        <v>-2.14</v>
      </c>
      <c r="R83" s="29"/>
      <c r="S83" s="23">
        <v>252</v>
      </c>
      <c r="T83" s="22">
        <v>2.86</v>
      </c>
      <c r="U83" s="23">
        <v>252</v>
      </c>
      <c r="V83" s="22">
        <v>2.86</v>
      </c>
      <c r="W83" s="23">
        <v>252</v>
      </c>
      <c r="X83" s="22">
        <v>2.86</v>
      </c>
      <c r="Y83" s="23">
        <v>252</v>
      </c>
      <c r="Z83" s="22">
        <v>2.86</v>
      </c>
      <c r="AA83" s="23">
        <v>252</v>
      </c>
      <c r="AB83" s="22">
        <v>2.86</v>
      </c>
      <c r="AC83" s="23">
        <v>252</v>
      </c>
      <c r="AD83" s="22">
        <v>2.86</v>
      </c>
      <c r="AE83" s="23">
        <v>252</v>
      </c>
      <c r="AF83" s="22">
        <v>2.86</v>
      </c>
      <c r="AG83" s="23">
        <v>252</v>
      </c>
      <c r="AH83" s="22">
        <v>2.86</v>
      </c>
      <c r="AI83" s="23">
        <v>252</v>
      </c>
      <c r="AJ83" s="22">
        <v>2.86</v>
      </c>
      <c r="AK83" s="23">
        <v>252</v>
      </c>
      <c r="AL83" s="22">
        <v>2.86</v>
      </c>
      <c r="AM83" s="23">
        <v>252</v>
      </c>
      <c r="AN83" s="22">
        <v>2.86</v>
      </c>
      <c r="AO83" s="29"/>
      <c r="AP83" s="40">
        <v>0</v>
      </c>
      <c r="AQ83" s="41">
        <v>0</v>
      </c>
      <c r="AR83" s="40">
        <v>853.71</v>
      </c>
      <c r="AS83" s="41">
        <v>7.02</v>
      </c>
      <c r="AT83" s="40">
        <v>921.92000000000007</v>
      </c>
      <c r="AU83" s="41">
        <v>6.68</v>
      </c>
      <c r="AV83" s="29"/>
      <c r="AW83" s="42">
        <v>0</v>
      </c>
      <c r="AX83" s="42">
        <v>0</v>
      </c>
      <c r="AY83" s="22">
        <v>0</v>
      </c>
      <c r="AZ83" s="42">
        <v>93.12</v>
      </c>
      <c r="BA83" s="22">
        <v>2.92</v>
      </c>
      <c r="BB83" s="42">
        <v>0</v>
      </c>
      <c r="BC83" s="22">
        <v>0</v>
      </c>
      <c r="BD83" s="29"/>
      <c r="BE83" s="43">
        <v>83.85</v>
      </c>
      <c r="BF83" s="39">
        <v>7.71</v>
      </c>
      <c r="BG83" s="43">
        <v>75.8</v>
      </c>
      <c r="BH83" s="39">
        <v>7.75</v>
      </c>
      <c r="BI83" s="43">
        <v>51.1</v>
      </c>
      <c r="BJ83" s="39">
        <v>14.45</v>
      </c>
      <c r="BK83" s="43">
        <v>9.9499999999999993</v>
      </c>
      <c r="BL83" s="39">
        <v>3.11</v>
      </c>
      <c r="BM83" s="29"/>
    </row>
    <row r="84" spans="1:65" x14ac:dyDescent="0.35">
      <c r="A84">
        <v>5</v>
      </c>
      <c r="B84" t="s">
        <v>195</v>
      </c>
      <c r="C84" t="s">
        <v>196</v>
      </c>
      <c r="D84" s="21">
        <v>0.10299999999999999</v>
      </c>
      <c r="E84" s="22">
        <v>4.33</v>
      </c>
      <c r="F84" s="21">
        <v>0.19450000000000001</v>
      </c>
      <c r="G84" s="22">
        <v>4.29</v>
      </c>
      <c r="H84" s="21">
        <v>0.1489</v>
      </c>
      <c r="I84" s="22">
        <v>4.33</v>
      </c>
      <c r="J84" s="23">
        <v>0.34340000000000004</v>
      </c>
      <c r="K84" s="22">
        <v>4.3099999999999996</v>
      </c>
      <c r="L84" s="23">
        <v>415.15</v>
      </c>
      <c r="M84" s="29"/>
      <c r="N84" s="38">
        <v>245.06</v>
      </c>
      <c r="O84" s="39">
        <v>15.38</v>
      </c>
      <c r="P84" s="38">
        <v>281.75</v>
      </c>
      <c r="Q84" s="39">
        <v>14.64</v>
      </c>
      <c r="R84" s="29"/>
      <c r="S84" s="23">
        <v>127.63</v>
      </c>
      <c r="T84" s="22">
        <v>4.4400000000000004</v>
      </c>
      <c r="U84" s="23">
        <v>230.56</v>
      </c>
      <c r="V84" s="22">
        <v>4.4400000000000004</v>
      </c>
      <c r="W84" s="23">
        <v>188</v>
      </c>
      <c r="X84" s="22">
        <v>4.4400000000000004</v>
      </c>
      <c r="Y84" s="23">
        <v>376</v>
      </c>
      <c r="Z84" s="22">
        <v>4.4400000000000004</v>
      </c>
      <c r="AA84" s="23">
        <v>564</v>
      </c>
      <c r="AB84" s="22">
        <v>4.4400000000000004</v>
      </c>
      <c r="AC84" s="23">
        <v>752</v>
      </c>
      <c r="AD84" s="22">
        <v>4.4400000000000004</v>
      </c>
      <c r="AE84" s="23">
        <v>940</v>
      </c>
      <c r="AF84" s="22">
        <v>4.4400000000000004</v>
      </c>
      <c r="AG84" s="23">
        <v>3948</v>
      </c>
      <c r="AH84" s="22">
        <v>4.4400000000000004</v>
      </c>
      <c r="AI84" s="23">
        <v>4700</v>
      </c>
      <c r="AJ84" s="22">
        <v>4.4400000000000004</v>
      </c>
      <c r="AK84" s="23">
        <v>11280</v>
      </c>
      <c r="AL84" s="22">
        <v>4.4400000000000004</v>
      </c>
      <c r="AM84" s="23">
        <v>56400</v>
      </c>
      <c r="AN84" s="22">
        <v>4.4400000000000004</v>
      </c>
      <c r="AO84" s="29"/>
      <c r="AP84" s="40">
        <v>0</v>
      </c>
      <c r="AQ84" s="41">
        <v>0</v>
      </c>
      <c r="AR84" s="40">
        <v>787.84</v>
      </c>
      <c r="AS84" s="41">
        <v>7.55</v>
      </c>
      <c r="AT84" s="40">
        <v>927.46</v>
      </c>
      <c r="AU84" s="41">
        <v>7.29</v>
      </c>
      <c r="AV84" s="29"/>
      <c r="AW84" s="42">
        <v>1.1000000000000001</v>
      </c>
      <c r="AX84" s="42">
        <v>2</v>
      </c>
      <c r="AY84" s="22">
        <v>0</v>
      </c>
      <c r="AZ84" s="42">
        <v>0</v>
      </c>
      <c r="BA84" s="22">
        <v>0</v>
      </c>
      <c r="BB84" s="42">
        <v>0</v>
      </c>
      <c r="BC84" s="22">
        <v>0</v>
      </c>
      <c r="BD84" s="29"/>
      <c r="BE84" s="43">
        <v>83.85</v>
      </c>
      <c r="BF84" s="39">
        <v>7.71</v>
      </c>
      <c r="BG84" s="43">
        <v>75.8</v>
      </c>
      <c r="BH84" s="39">
        <v>7.75</v>
      </c>
      <c r="BI84" s="43">
        <v>51.1</v>
      </c>
      <c r="BJ84" s="39">
        <v>14.45</v>
      </c>
      <c r="BK84" s="43">
        <v>11.15</v>
      </c>
      <c r="BL84" s="39">
        <v>4.21</v>
      </c>
      <c r="BM84" s="29"/>
    </row>
    <row r="85" spans="1:65" x14ac:dyDescent="0.35">
      <c r="A85">
        <v>5</v>
      </c>
      <c r="B85" t="s">
        <v>197</v>
      </c>
      <c r="C85" t="s">
        <v>198</v>
      </c>
      <c r="D85" s="21">
        <v>8.3500000000000005E-2</v>
      </c>
      <c r="E85" s="22">
        <v>8.69</v>
      </c>
      <c r="F85" s="21">
        <v>0.2442</v>
      </c>
      <c r="G85" s="22">
        <v>12.84</v>
      </c>
      <c r="H85" s="21">
        <v>0.1948</v>
      </c>
      <c r="I85" s="22">
        <v>12.86</v>
      </c>
      <c r="J85" s="23">
        <v>0.439</v>
      </c>
      <c r="K85" s="22">
        <v>12.85</v>
      </c>
      <c r="L85" s="23">
        <v>410.88</v>
      </c>
      <c r="M85" s="29"/>
      <c r="N85" s="38">
        <v>248.3</v>
      </c>
      <c r="O85" s="39">
        <v>12.75</v>
      </c>
      <c r="P85" s="38">
        <v>271.73</v>
      </c>
      <c r="Q85" s="39">
        <v>11.52</v>
      </c>
      <c r="R85" s="29"/>
      <c r="S85" s="23">
        <v>165</v>
      </c>
      <c r="T85" s="22">
        <v>6.67</v>
      </c>
      <c r="U85" s="23">
        <v>165</v>
      </c>
      <c r="V85" s="22">
        <v>6.67</v>
      </c>
      <c r="W85" s="23" t="s">
        <v>773</v>
      </c>
      <c r="X85" s="22" t="s">
        <v>773</v>
      </c>
      <c r="Y85" s="23" t="s">
        <v>773</v>
      </c>
      <c r="Z85" s="22" t="s">
        <v>773</v>
      </c>
      <c r="AA85" s="23" t="s">
        <v>773</v>
      </c>
      <c r="AB85" s="22" t="s">
        <v>773</v>
      </c>
      <c r="AC85" s="23" t="s">
        <v>773</v>
      </c>
      <c r="AD85" s="22" t="s">
        <v>773</v>
      </c>
      <c r="AE85" s="23" t="s">
        <v>773</v>
      </c>
      <c r="AF85" s="22" t="s">
        <v>773</v>
      </c>
      <c r="AG85" s="23" t="s">
        <v>773</v>
      </c>
      <c r="AH85" s="22" t="s">
        <v>773</v>
      </c>
      <c r="AI85" s="23" t="s">
        <v>773</v>
      </c>
      <c r="AJ85" s="22" t="s">
        <v>773</v>
      </c>
      <c r="AK85" s="23" t="s">
        <v>773</v>
      </c>
      <c r="AL85" s="22" t="s">
        <v>773</v>
      </c>
      <c r="AM85" s="23" t="s">
        <v>773</v>
      </c>
      <c r="AN85" s="22" t="s">
        <v>773</v>
      </c>
      <c r="AO85" s="29"/>
      <c r="AP85" s="40">
        <v>0</v>
      </c>
      <c r="AQ85" s="41">
        <v>0</v>
      </c>
      <c r="AR85" s="40">
        <v>824.18000000000006</v>
      </c>
      <c r="AS85" s="41">
        <v>9.4600000000000009</v>
      </c>
      <c r="AT85" s="40">
        <v>847.61</v>
      </c>
      <c r="AU85" s="41">
        <v>9.18</v>
      </c>
      <c r="AV85" s="29"/>
      <c r="AW85" s="42">
        <v>1.28</v>
      </c>
      <c r="AX85" s="42">
        <v>1.7</v>
      </c>
      <c r="AY85" s="22">
        <v>4.9400000000000004</v>
      </c>
      <c r="AZ85" s="42">
        <v>41.64</v>
      </c>
      <c r="BA85" s="22">
        <v>9.81</v>
      </c>
      <c r="BB85" s="42">
        <v>1.76</v>
      </c>
      <c r="BC85" s="22">
        <v>0</v>
      </c>
      <c r="BD85" s="29"/>
      <c r="BE85" s="43">
        <v>83.85</v>
      </c>
      <c r="BF85" s="39">
        <v>7.71</v>
      </c>
      <c r="BG85" s="43">
        <v>75.7</v>
      </c>
      <c r="BH85" s="39">
        <v>7.6</v>
      </c>
      <c r="BI85" s="43">
        <v>51.1</v>
      </c>
      <c r="BJ85" s="39">
        <v>14.45</v>
      </c>
      <c r="BK85" s="43">
        <v>12.15</v>
      </c>
      <c r="BL85" s="39">
        <v>6.11</v>
      </c>
      <c r="BM85" s="29"/>
    </row>
    <row r="86" spans="1:65" x14ac:dyDescent="0.35">
      <c r="A86">
        <v>5</v>
      </c>
      <c r="B86" t="s">
        <v>199</v>
      </c>
      <c r="C86" t="s">
        <v>200</v>
      </c>
      <c r="D86" s="21">
        <v>9.5000000000000001E-2</v>
      </c>
      <c r="E86" s="22">
        <v>7.43</v>
      </c>
      <c r="F86" s="21">
        <v>0.2</v>
      </c>
      <c r="G86" s="22">
        <v>9.42</v>
      </c>
      <c r="H86" s="21">
        <v>0.17</v>
      </c>
      <c r="I86" s="22">
        <v>16.88</v>
      </c>
      <c r="J86" s="23">
        <v>0.37</v>
      </c>
      <c r="K86" s="22">
        <v>12.73</v>
      </c>
      <c r="L86" s="23">
        <v>402.93</v>
      </c>
      <c r="M86" s="29"/>
      <c r="N86" s="38">
        <v>192.25</v>
      </c>
      <c r="O86" s="39">
        <v>7.31</v>
      </c>
      <c r="P86" s="38">
        <v>288.89999999999998</v>
      </c>
      <c r="Q86" s="39">
        <v>7.3</v>
      </c>
      <c r="R86" s="29"/>
      <c r="S86" s="23">
        <v>226.15</v>
      </c>
      <c r="T86" s="22">
        <v>4.99</v>
      </c>
      <c r="U86" s="23">
        <v>226.15</v>
      </c>
      <c r="V86" s="22">
        <v>4.99</v>
      </c>
      <c r="W86" s="23">
        <v>226.15</v>
      </c>
      <c r="X86" s="22">
        <v>4.99</v>
      </c>
      <c r="Y86" s="23">
        <v>226.15</v>
      </c>
      <c r="Z86" s="22">
        <v>4.99</v>
      </c>
      <c r="AA86" s="23">
        <v>399.6</v>
      </c>
      <c r="AB86" s="22">
        <v>4.99</v>
      </c>
      <c r="AC86" s="23">
        <v>399.6</v>
      </c>
      <c r="AD86" s="22">
        <v>4.99</v>
      </c>
      <c r="AE86" s="23">
        <v>573.04999999999995</v>
      </c>
      <c r="AF86" s="22">
        <v>4.99</v>
      </c>
      <c r="AG86" s="23">
        <v>1960.65</v>
      </c>
      <c r="AH86" s="22">
        <v>4.99</v>
      </c>
      <c r="AI86" s="23">
        <v>2307.5500000000002</v>
      </c>
      <c r="AJ86" s="22">
        <v>4.99</v>
      </c>
      <c r="AK86" s="23">
        <v>5256.2</v>
      </c>
      <c r="AL86" s="22">
        <v>4.99</v>
      </c>
      <c r="AM86" s="23">
        <v>26070.2</v>
      </c>
      <c r="AN86" s="22">
        <v>4.99</v>
      </c>
      <c r="AO86" s="29"/>
      <c r="AP86" s="40">
        <v>0</v>
      </c>
      <c r="AQ86" s="41">
        <v>0</v>
      </c>
      <c r="AR86" s="40">
        <v>821.33</v>
      </c>
      <c r="AS86" s="41">
        <v>6.72</v>
      </c>
      <c r="AT86" s="40">
        <v>917.9799999999999</v>
      </c>
      <c r="AU86" s="41">
        <v>6.78</v>
      </c>
      <c r="AV86" s="29"/>
      <c r="AW86" s="42">
        <v>1.6</v>
      </c>
      <c r="AX86" s="42">
        <v>1.6</v>
      </c>
      <c r="AY86" s="22">
        <v>3.23</v>
      </c>
      <c r="AZ86" s="42">
        <v>0</v>
      </c>
      <c r="BA86" s="22">
        <v>0</v>
      </c>
      <c r="BB86" s="42" t="s">
        <v>949</v>
      </c>
      <c r="BC86" s="22" t="s">
        <v>949</v>
      </c>
      <c r="BD86" s="29"/>
      <c r="BE86" s="43">
        <v>83.85</v>
      </c>
      <c r="BF86" s="39">
        <v>7.71</v>
      </c>
      <c r="BG86" s="43">
        <v>75.8</v>
      </c>
      <c r="BH86" s="39">
        <v>7.75</v>
      </c>
      <c r="BI86" s="43">
        <v>51.1</v>
      </c>
      <c r="BJ86" s="39">
        <v>14.45</v>
      </c>
      <c r="BK86" s="43">
        <v>9</v>
      </c>
      <c r="BL86" s="39">
        <v>4.6500000000000004</v>
      </c>
      <c r="BM86" s="29"/>
    </row>
    <row r="87" spans="1:65" x14ac:dyDescent="0.35">
      <c r="A87">
        <v>5</v>
      </c>
      <c r="B87" t="s">
        <v>201</v>
      </c>
      <c r="C87" t="s">
        <v>202</v>
      </c>
      <c r="D87" s="21">
        <v>7.6399999999999996E-2</v>
      </c>
      <c r="E87" s="22">
        <v>5.38</v>
      </c>
      <c r="F87" s="21">
        <v>0.18429999999999999</v>
      </c>
      <c r="G87" s="22">
        <v>6.19</v>
      </c>
      <c r="H87" s="21">
        <v>0.13070000000000001</v>
      </c>
      <c r="I87" s="22">
        <v>8.11</v>
      </c>
      <c r="J87" s="23">
        <v>0.315</v>
      </c>
      <c r="K87" s="22">
        <v>6.98</v>
      </c>
      <c r="L87" s="23">
        <v>418.73</v>
      </c>
      <c r="M87" s="29"/>
      <c r="N87" s="38">
        <v>258.02</v>
      </c>
      <c r="O87" s="39">
        <v>6.69</v>
      </c>
      <c r="P87" s="38">
        <v>295.25</v>
      </c>
      <c r="Q87" s="39">
        <v>6.11</v>
      </c>
      <c r="R87" s="29"/>
      <c r="S87" s="23">
        <v>158.16</v>
      </c>
      <c r="T87" s="22">
        <v>9.65</v>
      </c>
      <c r="U87" s="23">
        <v>218.52</v>
      </c>
      <c r="V87" s="22">
        <v>9.57</v>
      </c>
      <c r="W87" s="23">
        <v>158.16</v>
      </c>
      <c r="X87" s="22">
        <v>9.65</v>
      </c>
      <c r="Y87" s="23">
        <v>218.51999999999998</v>
      </c>
      <c r="Z87" s="22">
        <v>9.57</v>
      </c>
      <c r="AA87" s="23">
        <v>218.51999999999998</v>
      </c>
      <c r="AB87" s="22">
        <v>9.57</v>
      </c>
      <c r="AC87" s="23">
        <v>352.56</v>
      </c>
      <c r="AD87" s="22">
        <v>9.5</v>
      </c>
      <c r="AE87" s="23">
        <v>352.56</v>
      </c>
      <c r="AF87" s="22">
        <v>9.5</v>
      </c>
      <c r="AG87" s="23">
        <v>1095.96</v>
      </c>
      <c r="AH87" s="22">
        <v>9.44</v>
      </c>
      <c r="AI87" s="23">
        <v>2188.44</v>
      </c>
      <c r="AJ87" s="22">
        <v>9.42</v>
      </c>
      <c r="AK87" s="23">
        <v>4428.96</v>
      </c>
      <c r="AL87" s="22">
        <v>9.41</v>
      </c>
      <c r="AM87" s="23">
        <v>18739.559999999998</v>
      </c>
      <c r="AN87" s="22">
        <v>9.41</v>
      </c>
      <c r="AO87" s="29"/>
      <c r="AP87" s="40">
        <v>0</v>
      </c>
      <c r="AQ87" s="41">
        <v>0</v>
      </c>
      <c r="AR87" s="40">
        <v>834.91</v>
      </c>
      <c r="AS87" s="41">
        <v>6.57</v>
      </c>
      <c r="AT87" s="40">
        <v>932.5</v>
      </c>
      <c r="AU87" s="41">
        <v>6.57</v>
      </c>
      <c r="AV87" s="29"/>
      <c r="AW87" s="42">
        <v>1</v>
      </c>
      <c r="AX87" s="42">
        <v>1.4</v>
      </c>
      <c r="AY87" s="22">
        <v>12</v>
      </c>
      <c r="AZ87" s="42">
        <v>0</v>
      </c>
      <c r="BA87" s="22">
        <v>0</v>
      </c>
      <c r="BB87" s="42">
        <v>0</v>
      </c>
      <c r="BC87" s="22">
        <v>0</v>
      </c>
      <c r="BD87" s="29"/>
      <c r="BE87" s="43">
        <v>83.85</v>
      </c>
      <c r="BF87" s="39">
        <v>7.71</v>
      </c>
      <c r="BG87" s="43">
        <v>75.8</v>
      </c>
      <c r="BH87" s="39">
        <v>7.75</v>
      </c>
      <c r="BI87" s="43">
        <v>51.1</v>
      </c>
      <c r="BJ87" s="39">
        <v>14.45</v>
      </c>
      <c r="BK87" s="43">
        <v>10.8</v>
      </c>
      <c r="BL87" s="39">
        <v>8</v>
      </c>
      <c r="BM87" s="29"/>
    </row>
    <row r="88" spans="1:65" x14ac:dyDescent="0.35">
      <c r="A88">
        <v>5</v>
      </c>
      <c r="B88" t="s">
        <v>203</v>
      </c>
      <c r="C88" t="s">
        <v>204</v>
      </c>
      <c r="D88" s="21">
        <v>0.1358</v>
      </c>
      <c r="E88" s="22">
        <v>3.46</v>
      </c>
      <c r="F88" s="21">
        <v>0.35720000000000002</v>
      </c>
      <c r="G88" s="22">
        <v>4.87</v>
      </c>
      <c r="H88" s="21">
        <v>0.28510000000000002</v>
      </c>
      <c r="I88" s="22">
        <v>4.8499999999999996</v>
      </c>
      <c r="J88" s="23">
        <v>0.64230000000000009</v>
      </c>
      <c r="K88" s="22">
        <v>4.8600000000000003</v>
      </c>
      <c r="L88" s="23">
        <v>721.6</v>
      </c>
      <c r="M88" s="29"/>
      <c r="N88" s="38">
        <v>156.47999999999999</v>
      </c>
      <c r="O88" s="39">
        <v>2.68</v>
      </c>
      <c r="P88" s="38">
        <v>214.96</v>
      </c>
      <c r="Q88" s="39">
        <v>2.4700000000000002</v>
      </c>
      <c r="R88" s="29"/>
      <c r="S88" s="23">
        <v>195</v>
      </c>
      <c r="T88" s="22">
        <v>0</v>
      </c>
      <c r="U88" s="23">
        <v>220</v>
      </c>
      <c r="V88" s="22">
        <v>0</v>
      </c>
      <c r="W88" s="23">
        <v>195</v>
      </c>
      <c r="X88" s="22">
        <v>0</v>
      </c>
      <c r="Y88" s="23">
        <v>220</v>
      </c>
      <c r="Z88" s="22">
        <v>0</v>
      </c>
      <c r="AA88" s="23">
        <v>245</v>
      </c>
      <c r="AB88" s="22">
        <v>0</v>
      </c>
      <c r="AC88" s="23">
        <v>245</v>
      </c>
      <c r="AD88" s="22">
        <v>0</v>
      </c>
      <c r="AE88" s="23">
        <v>245</v>
      </c>
      <c r="AF88" s="22">
        <v>0</v>
      </c>
      <c r="AG88" s="23">
        <v>1495</v>
      </c>
      <c r="AH88" s="22">
        <v>0</v>
      </c>
      <c r="AI88" s="23">
        <v>1495</v>
      </c>
      <c r="AJ88" s="22">
        <v>0</v>
      </c>
      <c r="AK88" s="23">
        <v>2245</v>
      </c>
      <c r="AL88" s="22">
        <v>0</v>
      </c>
      <c r="AM88" s="23">
        <v>8995</v>
      </c>
      <c r="AN88" s="22">
        <v>0</v>
      </c>
      <c r="AO88" s="29"/>
      <c r="AP88" s="40">
        <v>0</v>
      </c>
      <c r="AQ88" s="41">
        <v>0</v>
      </c>
      <c r="AR88" s="40">
        <v>1073.08</v>
      </c>
      <c r="AS88" s="41">
        <v>2.7</v>
      </c>
      <c r="AT88" s="40">
        <v>1156.56</v>
      </c>
      <c r="AU88" s="41">
        <v>2.6</v>
      </c>
      <c r="AV88" s="29"/>
      <c r="AW88" s="42">
        <v>1.66</v>
      </c>
      <c r="AX88" s="42">
        <v>2.2200000000000002</v>
      </c>
      <c r="AY88" s="22">
        <v>6.73</v>
      </c>
      <c r="AZ88" s="42">
        <v>0</v>
      </c>
      <c r="BA88" s="22">
        <v>0</v>
      </c>
      <c r="BB88" s="42">
        <v>0</v>
      </c>
      <c r="BC88" s="22">
        <v>0</v>
      </c>
      <c r="BD88" s="29"/>
      <c r="BE88" s="43">
        <v>83.85</v>
      </c>
      <c r="BF88" s="39">
        <v>8.9</v>
      </c>
      <c r="BG88" s="43">
        <v>75.8</v>
      </c>
      <c r="BH88" s="39">
        <v>8.2899999999999991</v>
      </c>
      <c r="BI88" s="43">
        <v>51</v>
      </c>
      <c r="BJ88" s="39">
        <v>15.91</v>
      </c>
      <c r="BK88" s="43">
        <v>8</v>
      </c>
      <c r="BL88" s="39">
        <v>0</v>
      </c>
      <c r="BM88" s="29"/>
    </row>
    <row r="89" spans="1:65" x14ac:dyDescent="0.35">
      <c r="A89">
        <v>5</v>
      </c>
      <c r="B89" t="s">
        <v>205</v>
      </c>
      <c r="C89" t="s">
        <v>206</v>
      </c>
      <c r="D89" s="21">
        <v>9.1730000000000006E-2</v>
      </c>
      <c r="E89" s="22">
        <v>3.71</v>
      </c>
      <c r="F89" s="21">
        <v>0.25868000000000002</v>
      </c>
      <c r="G89" s="22">
        <v>5.18</v>
      </c>
      <c r="H89" s="21">
        <v>0.20766999999999999</v>
      </c>
      <c r="I89" s="22">
        <v>5.18</v>
      </c>
      <c r="J89" s="23">
        <v>0.46635000000000004</v>
      </c>
      <c r="K89" s="22">
        <v>5.18</v>
      </c>
      <c r="L89" s="23">
        <v>434.18</v>
      </c>
      <c r="M89" s="29"/>
      <c r="N89" s="38">
        <v>220.9</v>
      </c>
      <c r="O89" s="39">
        <v>39.9</v>
      </c>
      <c r="P89" s="38">
        <v>260.8</v>
      </c>
      <c r="Q89" s="39">
        <v>14.49</v>
      </c>
      <c r="R89" s="29"/>
      <c r="S89" s="23">
        <v>155.5</v>
      </c>
      <c r="T89" s="22">
        <v>5.6</v>
      </c>
      <c r="U89" s="23">
        <v>155.5</v>
      </c>
      <c r="V89" s="22">
        <v>5.6</v>
      </c>
      <c r="W89" s="23">
        <v>245.2</v>
      </c>
      <c r="X89" s="22">
        <v>1.32</v>
      </c>
      <c r="Y89" s="23">
        <v>245.2</v>
      </c>
      <c r="Z89" s="22">
        <v>1.32</v>
      </c>
      <c r="AA89" s="23">
        <v>245.2</v>
      </c>
      <c r="AB89" s="22">
        <v>1.32</v>
      </c>
      <c r="AC89" s="23">
        <v>245.2</v>
      </c>
      <c r="AD89" s="22">
        <v>1.32</v>
      </c>
      <c r="AE89" s="23">
        <v>245.2</v>
      </c>
      <c r="AF89" s="22">
        <v>1.32</v>
      </c>
      <c r="AG89" s="23">
        <v>245.2</v>
      </c>
      <c r="AH89" s="22">
        <v>1.32</v>
      </c>
      <c r="AI89" s="23">
        <v>245.2</v>
      </c>
      <c r="AJ89" s="22">
        <v>1.32</v>
      </c>
      <c r="AK89" s="23">
        <v>245.2</v>
      </c>
      <c r="AL89" s="22">
        <v>1.32</v>
      </c>
      <c r="AM89" s="23">
        <v>245.2</v>
      </c>
      <c r="AN89" s="22">
        <v>1.32</v>
      </c>
      <c r="AO89" s="29"/>
      <c r="AP89" s="40">
        <v>0</v>
      </c>
      <c r="AQ89" s="41">
        <v>0</v>
      </c>
      <c r="AR89" s="40">
        <v>810.58</v>
      </c>
      <c r="AS89" s="41">
        <v>11.99</v>
      </c>
      <c r="AT89" s="40">
        <v>850.48</v>
      </c>
      <c r="AU89" s="41">
        <v>7.15</v>
      </c>
      <c r="AV89" s="29"/>
      <c r="AW89" s="42">
        <v>1.68</v>
      </c>
      <c r="AX89" s="42">
        <v>1.68</v>
      </c>
      <c r="AY89" s="22">
        <v>5</v>
      </c>
      <c r="AZ89" s="42">
        <v>65.98</v>
      </c>
      <c r="BA89" s="22">
        <v>2.14</v>
      </c>
      <c r="BB89" s="42">
        <v>2.1</v>
      </c>
      <c r="BC89" s="22">
        <v>5</v>
      </c>
      <c r="BD89" s="29"/>
      <c r="BE89" s="43">
        <v>83.85</v>
      </c>
      <c r="BF89" s="39">
        <v>7.85</v>
      </c>
      <c r="BG89" s="43">
        <v>75.8</v>
      </c>
      <c r="BH89" s="39">
        <v>7.82</v>
      </c>
      <c r="BI89" s="43">
        <v>51.1</v>
      </c>
      <c r="BJ89" s="39">
        <v>14.45</v>
      </c>
      <c r="BK89" s="43">
        <v>8.9</v>
      </c>
      <c r="BL89" s="39">
        <v>3.49</v>
      </c>
      <c r="BM89" s="29"/>
    </row>
    <row r="90" spans="1:65" x14ac:dyDescent="0.35">
      <c r="A90">
        <v>5</v>
      </c>
      <c r="B90" t="s">
        <v>207</v>
      </c>
      <c r="C90" t="s">
        <v>208</v>
      </c>
      <c r="D90" s="21">
        <v>0.1241</v>
      </c>
      <c r="E90" s="22">
        <v>8.32</v>
      </c>
      <c r="F90" s="21">
        <v>0.4123</v>
      </c>
      <c r="G90" s="22">
        <v>17.260000000000002</v>
      </c>
      <c r="H90" s="21">
        <v>0.23169999999999999</v>
      </c>
      <c r="I90" s="22">
        <v>-4.05</v>
      </c>
      <c r="J90" s="23">
        <v>0.64400000000000002</v>
      </c>
      <c r="K90" s="22">
        <v>8.58</v>
      </c>
      <c r="L90" s="23">
        <v>622.62</v>
      </c>
      <c r="M90" s="29"/>
      <c r="N90" s="38">
        <v>240.73</v>
      </c>
      <c r="O90" s="39">
        <v>3.67</v>
      </c>
      <c r="P90" s="38">
        <v>264.57</v>
      </c>
      <c r="Q90" s="39">
        <v>3.42</v>
      </c>
      <c r="R90" s="29"/>
      <c r="S90" s="23">
        <v>250.51</v>
      </c>
      <c r="T90" s="22">
        <v>8.19</v>
      </c>
      <c r="U90" s="23">
        <v>250.51</v>
      </c>
      <c r="V90" s="22">
        <v>8.19</v>
      </c>
      <c r="W90" s="23" t="s">
        <v>773</v>
      </c>
      <c r="X90" s="22" t="s">
        <v>773</v>
      </c>
      <c r="Y90" s="23" t="s">
        <v>773</v>
      </c>
      <c r="Z90" s="22" t="s">
        <v>773</v>
      </c>
      <c r="AA90" s="23" t="s">
        <v>773</v>
      </c>
      <c r="AB90" s="22" t="s">
        <v>773</v>
      </c>
      <c r="AC90" s="23" t="s">
        <v>773</v>
      </c>
      <c r="AD90" s="22" t="s">
        <v>773</v>
      </c>
      <c r="AE90" s="23" t="s">
        <v>773</v>
      </c>
      <c r="AF90" s="22" t="s">
        <v>773</v>
      </c>
      <c r="AG90" s="23" t="s">
        <v>773</v>
      </c>
      <c r="AH90" s="22" t="s">
        <v>773</v>
      </c>
      <c r="AI90" s="23" t="s">
        <v>773</v>
      </c>
      <c r="AJ90" s="22" t="s">
        <v>773</v>
      </c>
      <c r="AK90" s="23" t="s">
        <v>773</v>
      </c>
      <c r="AL90" s="22" t="s">
        <v>773</v>
      </c>
      <c r="AM90" s="23" t="s">
        <v>773</v>
      </c>
      <c r="AN90" s="22" t="s">
        <v>773</v>
      </c>
      <c r="AO90" s="29"/>
      <c r="AP90" s="40">
        <v>0</v>
      </c>
      <c r="AQ90" s="41">
        <v>0</v>
      </c>
      <c r="AR90" s="40">
        <v>1113.8600000000001</v>
      </c>
      <c r="AS90" s="41">
        <v>7.25</v>
      </c>
      <c r="AT90" s="40">
        <v>1137.7</v>
      </c>
      <c r="AU90" s="41">
        <v>7.11</v>
      </c>
      <c r="AV90" s="29"/>
      <c r="AW90" s="42">
        <v>1.86</v>
      </c>
      <c r="AX90" s="42">
        <v>2.33</v>
      </c>
      <c r="AY90" s="22">
        <v>14.78</v>
      </c>
      <c r="AZ90" s="42">
        <v>0</v>
      </c>
      <c r="BA90" s="22">
        <v>0</v>
      </c>
      <c r="BB90" s="42">
        <v>0</v>
      </c>
      <c r="BC90" s="22">
        <v>0</v>
      </c>
      <c r="BD90" s="29"/>
      <c r="BE90" s="43">
        <v>83.85</v>
      </c>
      <c r="BF90" s="39">
        <v>7.71</v>
      </c>
      <c r="BG90" s="43">
        <v>75.8</v>
      </c>
      <c r="BH90" s="39">
        <v>7.75</v>
      </c>
      <c r="BI90" s="43">
        <v>51.1</v>
      </c>
      <c r="BJ90" s="39">
        <v>14.45</v>
      </c>
      <c r="BK90" s="43">
        <v>7.9</v>
      </c>
      <c r="BL90" s="39">
        <v>3.95</v>
      </c>
      <c r="BM90" s="29"/>
    </row>
    <row r="91" spans="1:65" x14ac:dyDescent="0.35">
      <c r="A91">
        <v>5</v>
      </c>
      <c r="B91" t="s">
        <v>209</v>
      </c>
      <c r="C91" t="s">
        <v>210</v>
      </c>
      <c r="D91" s="21">
        <v>0.1211</v>
      </c>
      <c r="E91" s="22">
        <v>7.82</v>
      </c>
      <c r="F91" s="21">
        <v>0.33119999999999999</v>
      </c>
      <c r="G91" s="22">
        <v>6.44</v>
      </c>
      <c r="H91" s="21">
        <v>0.24410000000000001</v>
      </c>
      <c r="I91" s="22">
        <v>6.39</v>
      </c>
      <c r="J91" s="23">
        <v>0.57530000000000003</v>
      </c>
      <c r="K91" s="22">
        <v>6.42</v>
      </c>
      <c r="L91" s="23">
        <v>601.91</v>
      </c>
      <c r="M91" s="29"/>
      <c r="N91" s="38">
        <v>225.26</v>
      </c>
      <c r="O91" s="39">
        <v>2.92</v>
      </c>
      <c r="P91" s="38">
        <v>258.76</v>
      </c>
      <c r="Q91" s="39">
        <v>2.79</v>
      </c>
      <c r="R91" s="29"/>
      <c r="S91" s="23">
        <v>180.36</v>
      </c>
      <c r="T91" s="22">
        <v>3.1</v>
      </c>
      <c r="U91" s="23">
        <v>180.36</v>
      </c>
      <c r="V91" s="22">
        <v>3.1</v>
      </c>
      <c r="W91" s="23" t="s">
        <v>773</v>
      </c>
      <c r="X91" s="22" t="s">
        <v>773</v>
      </c>
      <c r="Y91" s="23" t="s">
        <v>773</v>
      </c>
      <c r="Z91" s="22" t="s">
        <v>773</v>
      </c>
      <c r="AA91" s="23" t="s">
        <v>773</v>
      </c>
      <c r="AB91" s="22" t="s">
        <v>773</v>
      </c>
      <c r="AC91" s="23" t="s">
        <v>773</v>
      </c>
      <c r="AD91" s="22" t="s">
        <v>773</v>
      </c>
      <c r="AE91" s="23" t="s">
        <v>773</v>
      </c>
      <c r="AF91" s="22" t="s">
        <v>773</v>
      </c>
      <c r="AG91" s="23" t="s">
        <v>773</v>
      </c>
      <c r="AH91" s="22" t="s">
        <v>773</v>
      </c>
      <c r="AI91" s="23" t="s">
        <v>773</v>
      </c>
      <c r="AJ91" s="22" t="s">
        <v>773</v>
      </c>
      <c r="AK91" s="23" t="s">
        <v>773</v>
      </c>
      <c r="AL91" s="22" t="s">
        <v>773</v>
      </c>
      <c r="AM91" s="23" t="s">
        <v>773</v>
      </c>
      <c r="AN91" s="22" t="s">
        <v>773</v>
      </c>
      <c r="AO91" s="29"/>
      <c r="AP91" s="40">
        <v>0</v>
      </c>
      <c r="AQ91" s="41">
        <v>0</v>
      </c>
      <c r="AR91" s="40">
        <v>1007.53</v>
      </c>
      <c r="AS91" s="41">
        <v>5.83</v>
      </c>
      <c r="AT91" s="40">
        <v>1041.03</v>
      </c>
      <c r="AU91" s="41">
        <v>5.7</v>
      </c>
      <c r="AV91" s="29"/>
      <c r="AW91" s="42">
        <v>1.5</v>
      </c>
      <c r="AX91" s="42">
        <v>1.5</v>
      </c>
      <c r="AY91" s="22">
        <v>0</v>
      </c>
      <c r="AZ91" s="42">
        <v>0</v>
      </c>
      <c r="BA91" s="22">
        <v>0</v>
      </c>
      <c r="BB91" s="42">
        <v>0</v>
      </c>
      <c r="BC91" s="22">
        <v>0</v>
      </c>
      <c r="BD91" s="29"/>
      <c r="BE91" s="43">
        <v>83.85</v>
      </c>
      <c r="BF91" s="39">
        <v>7.85</v>
      </c>
      <c r="BG91" s="43">
        <v>75.8</v>
      </c>
      <c r="BH91" s="39">
        <v>7.82</v>
      </c>
      <c r="BI91" s="43">
        <v>51.1</v>
      </c>
      <c r="BJ91" s="39">
        <v>22.84</v>
      </c>
      <c r="BK91" s="43">
        <v>10.8</v>
      </c>
      <c r="BL91" s="39">
        <v>2.86</v>
      </c>
      <c r="BM91" s="29"/>
    </row>
    <row r="92" spans="1:65" x14ac:dyDescent="0.35">
      <c r="A92">
        <v>5</v>
      </c>
      <c r="B92" t="s">
        <v>211</v>
      </c>
      <c r="C92" t="s">
        <v>212</v>
      </c>
      <c r="D92" s="21">
        <v>0.1195</v>
      </c>
      <c r="E92" s="22">
        <v>0.34</v>
      </c>
      <c r="F92" s="21">
        <v>0.37040000000000001</v>
      </c>
      <c r="G92" s="22">
        <v>7.54</v>
      </c>
      <c r="H92" s="21">
        <v>0.28539999999999999</v>
      </c>
      <c r="I92" s="22">
        <v>7.56</v>
      </c>
      <c r="J92" s="23">
        <v>0.65579999999999994</v>
      </c>
      <c r="K92" s="22">
        <v>7.55</v>
      </c>
      <c r="L92" s="23">
        <v>563.94000000000005</v>
      </c>
      <c r="M92" s="29"/>
      <c r="N92" s="38">
        <v>163.88</v>
      </c>
      <c r="O92" s="39">
        <v>3.44</v>
      </c>
      <c r="P92" s="38">
        <v>233.26</v>
      </c>
      <c r="Q92" s="39">
        <v>3.67</v>
      </c>
      <c r="R92" s="29"/>
      <c r="S92" s="23">
        <v>166.85</v>
      </c>
      <c r="T92" s="22">
        <v>2.14</v>
      </c>
      <c r="U92" s="23">
        <v>166.85</v>
      </c>
      <c r="V92" s="22">
        <v>2.14</v>
      </c>
      <c r="W92" s="23">
        <v>166.85</v>
      </c>
      <c r="X92" s="22">
        <v>2.14</v>
      </c>
      <c r="Y92" s="23">
        <v>166.85</v>
      </c>
      <c r="Z92" s="22">
        <v>2.14</v>
      </c>
      <c r="AA92" s="23">
        <v>166.85</v>
      </c>
      <c r="AB92" s="22">
        <v>2.14</v>
      </c>
      <c r="AC92" s="23">
        <v>166.85</v>
      </c>
      <c r="AD92" s="22">
        <v>2.14</v>
      </c>
      <c r="AE92" s="23">
        <v>166.85</v>
      </c>
      <c r="AF92" s="22">
        <v>2.14</v>
      </c>
      <c r="AG92" s="23">
        <v>166.85</v>
      </c>
      <c r="AH92" s="22">
        <v>2.14</v>
      </c>
      <c r="AI92" s="23">
        <v>166.85</v>
      </c>
      <c r="AJ92" s="22">
        <v>2.14</v>
      </c>
      <c r="AK92" s="23">
        <v>166.85</v>
      </c>
      <c r="AL92" s="22">
        <v>2.14</v>
      </c>
      <c r="AM92" s="23">
        <v>166.85</v>
      </c>
      <c r="AN92" s="22">
        <v>2.14</v>
      </c>
      <c r="AO92" s="29"/>
      <c r="AP92" s="40">
        <v>0</v>
      </c>
      <c r="AQ92" s="41">
        <v>0</v>
      </c>
      <c r="AR92" s="40">
        <v>894.67000000000007</v>
      </c>
      <c r="AS92" s="41">
        <v>1.23</v>
      </c>
      <c r="AT92" s="40">
        <v>964.05000000000007</v>
      </c>
      <c r="AU92" s="41">
        <v>1.44</v>
      </c>
      <c r="AV92" s="29"/>
      <c r="AW92" s="42">
        <v>0</v>
      </c>
      <c r="AX92" s="42">
        <v>0</v>
      </c>
      <c r="AY92" s="22">
        <v>0</v>
      </c>
      <c r="AZ92" s="42">
        <v>97.3</v>
      </c>
      <c r="BA92" s="22">
        <v>3.13</v>
      </c>
      <c r="BB92" s="42">
        <v>0</v>
      </c>
      <c r="BC92" s="22">
        <v>0</v>
      </c>
      <c r="BD92" s="29"/>
      <c r="BE92" s="43">
        <v>83.85</v>
      </c>
      <c r="BF92" s="39">
        <v>7.85</v>
      </c>
      <c r="BG92" s="43">
        <v>75.8</v>
      </c>
      <c r="BH92" s="39">
        <v>7.75</v>
      </c>
      <c r="BI92" s="43">
        <v>51.1</v>
      </c>
      <c r="BJ92" s="39">
        <v>14.45</v>
      </c>
      <c r="BK92" s="43">
        <v>14.95</v>
      </c>
      <c r="BL92" s="39">
        <v>0</v>
      </c>
      <c r="BM92" s="29"/>
    </row>
    <row r="93" spans="1:65" x14ac:dyDescent="0.35">
      <c r="A93">
        <v>5</v>
      </c>
      <c r="B93" t="s">
        <v>213</v>
      </c>
      <c r="C93" t="s">
        <v>214</v>
      </c>
      <c r="D93" s="21">
        <v>0.1283</v>
      </c>
      <c r="E93" s="22">
        <v>5.17</v>
      </c>
      <c r="F93" s="21">
        <v>0.31030000000000002</v>
      </c>
      <c r="G93" s="22">
        <v>9.41</v>
      </c>
      <c r="H93" s="21">
        <v>0.248</v>
      </c>
      <c r="I93" s="22">
        <v>9.41</v>
      </c>
      <c r="J93" s="23">
        <v>0.55830000000000002</v>
      </c>
      <c r="K93" s="22">
        <v>9.41</v>
      </c>
      <c r="L93" s="23">
        <v>572.48</v>
      </c>
      <c r="M93" s="29"/>
      <c r="N93" s="38">
        <v>234</v>
      </c>
      <c r="O93" s="39">
        <v>2.85</v>
      </c>
      <c r="P93" s="38">
        <v>264.13</v>
      </c>
      <c r="Q93" s="39">
        <v>2.76</v>
      </c>
      <c r="R93" s="29"/>
      <c r="S93" s="23">
        <v>218.28</v>
      </c>
      <c r="T93" s="22">
        <v>2</v>
      </c>
      <c r="U93" s="23">
        <v>218.28</v>
      </c>
      <c r="V93" s="22">
        <v>2</v>
      </c>
      <c r="W93" s="23">
        <v>218.28</v>
      </c>
      <c r="X93" s="22">
        <v>2</v>
      </c>
      <c r="Y93" s="23">
        <v>218.28</v>
      </c>
      <c r="Z93" s="22">
        <v>2</v>
      </c>
      <c r="AA93" s="23">
        <v>218.28</v>
      </c>
      <c r="AB93" s="22">
        <v>2</v>
      </c>
      <c r="AC93" s="23">
        <v>218.28</v>
      </c>
      <c r="AD93" s="22">
        <v>2</v>
      </c>
      <c r="AE93" s="23">
        <v>252.92</v>
      </c>
      <c r="AF93" s="22">
        <v>2.14</v>
      </c>
      <c r="AG93" s="23">
        <v>807.16</v>
      </c>
      <c r="AH93" s="22">
        <v>2.73</v>
      </c>
      <c r="AI93" s="23">
        <v>945.71999999999991</v>
      </c>
      <c r="AJ93" s="22">
        <v>2.77</v>
      </c>
      <c r="AK93" s="23">
        <v>2158.12</v>
      </c>
      <c r="AL93" s="22">
        <v>2.9</v>
      </c>
      <c r="AM93" s="23">
        <v>10471.719999999999</v>
      </c>
      <c r="AN93" s="22">
        <v>2.98</v>
      </c>
      <c r="AO93" s="29"/>
      <c r="AP93" s="40">
        <v>0</v>
      </c>
      <c r="AQ93" s="41">
        <v>0</v>
      </c>
      <c r="AR93" s="40">
        <v>1024.76</v>
      </c>
      <c r="AS93" s="41">
        <v>3.95</v>
      </c>
      <c r="AT93" s="40">
        <v>1054.8900000000001</v>
      </c>
      <c r="AU93" s="41">
        <v>3.89</v>
      </c>
      <c r="AV93" s="29"/>
      <c r="AW93" s="42">
        <v>1</v>
      </c>
      <c r="AX93" s="42">
        <v>1</v>
      </c>
      <c r="AY93" s="22">
        <v>0</v>
      </c>
      <c r="AZ93" s="42">
        <v>62.04</v>
      </c>
      <c r="BA93" s="22">
        <v>2.99</v>
      </c>
      <c r="BB93" s="42">
        <v>0</v>
      </c>
      <c r="BC93" s="22">
        <v>0</v>
      </c>
      <c r="BD93" s="29"/>
      <c r="BE93" s="43">
        <v>83.85</v>
      </c>
      <c r="BF93" s="39">
        <v>7.71</v>
      </c>
      <c r="BG93" s="43">
        <v>75.8</v>
      </c>
      <c r="BH93" s="39">
        <v>7.75</v>
      </c>
      <c r="BI93" s="43">
        <v>51.1</v>
      </c>
      <c r="BJ93" s="39">
        <v>14.45</v>
      </c>
      <c r="BK93" s="43">
        <v>12</v>
      </c>
      <c r="BL93" s="39">
        <v>2.56</v>
      </c>
      <c r="BM93" s="29"/>
    </row>
    <row r="94" spans="1:65" x14ac:dyDescent="0.35">
      <c r="A94">
        <v>5</v>
      </c>
      <c r="B94" t="s">
        <v>215</v>
      </c>
      <c r="C94" t="s">
        <v>216</v>
      </c>
      <c r="D94" s="21">
        <v>0.06</v>
      </c>
      <c r="E94" s="22">
        <v>3.52</v>
      </c>
      <c r="F94" s="21">
        <v>0.13489999999999999</v>
      </c>
      <c r="G94" s="22">
        <v>7.09</v>
      </c>
      <c r="H94" s="21">
        <v>0.1162</v>
      </c>
      <c r="I94" s="22">
        <v>6.65</v>
      </c>
      <c r="J94" s="23">
        <v>0.25109999999999999</v>
      </c>
      <c r="K94" s="22">
        <v>6.89</v>
      </c>
      <c r="L94" s="23">
        <v>328.78</v>
      </c>
      <c r="M94" s="29"/>
      <c r="N94" s="38">
        <v>225.69</v>
      </c>
      <c r="O94" s="39">
        <v>6.6</v>
      </c>
      <c r="P94" s="38">
        <v>287.36</v>
      </c>
      <c r="Q94" s="39">
        <v>5.86</v>
      </c>
      <c r="R94" s="29"/>
      <c r="S94" s="23">
        <v>332.66</v>
      </c>
      <c r="T94" s="22">
        <v>0</v>
      </c>
      <c r="U94" s="23">
        <v>332.66</v>
      </c>
      <c r="V94" s="22">
        <v>0</v>
      </c>
      <c r="W94" s="23">
        <v>332.66</v>
      </c>
      <c r="X94" s="22">
        <v>0</v>
      </c>
      <c r="Y94" s="23">
        <v>332.66</v>
      </c>
      <c r="Z94" s="22">
        <v>0</v>
      </c>
      <c r="AA94" s="23">
        <v>332.66</v>
      </c>
      <c r="AB94" s="22">
        <v>0</v>
      </c>
      <c r="AC94" s="23">
        <v>603.67999999999995</v>
      </c>
      <c r="AD94" s="22">
        <v>0</v>
      </c>
      <c r="AE94" s="23">
        <v>603.67999999999995</v>
      </c>
      <c r="AF94" s="22">
        <v>0</v>
      </c>
      <c r="AG94" s="23">
        <v>4401.62</v>
      </c>
      <c r="AH94" s="22">
        <v>0</v>
      </c>
      <c r="AI94" s="23">
        <v>5098.26</v>
      </c>
      <c r="AJ94" s="22">
        <v>0</v>
      </c>
      <c r="AK94" s="23">
        <v>9927.3799999999992</v>
      </c>
      <c r="AL94" s="22">
        <v>0</v>
      </c>
      <c r="AM94" s="23">
        <v>23862.400000000001</v>
      </c>
      <c r="AN94" s="22">
        <v>0</v>
      </c>
      <c r="AO94" s="29"/>
      <c r="AP94" s="40">
        <v>0</v>
      </c>
      <c r="AQ94" s="41">
        <v>0</v>
      </c>
      <c r="AR94" s="40">
        <v>887.13000000000011</v>
      </c>
      <c r="AS94" s="41">
        <v>2.92</v>
      </c>
      <c r="AT94" s="40">
        <v>948.8</v>
      </c>
      <c r="AU94" s="41">
        <v>2.94</v>
      </c>
      <c r="AV94" s="29"/>
      <c r="AW94" s="42">
        <v>1</v>
      </c>
      <c r="AX94" s="42">
        <v>2.75</v>
      </c>
      <c r="AY94" s="22">
        <v>5.77</v>
      </c>
      <c r="AZ94" s="42">
        <v>0</v>
      </c>
      <c r="BA94" s="22">
        <v>0</v>
      </c>
      <c r="BB94" s="42" t="s">
        <v>949</v>
      </c>
      <c r="BC94" s="22" t="s">
        <v>949</v>
      </c>
      <c r="BD94" s="29"/>
      <c r="BE94" s="43">
        <v>83.85</v>
      </c>
      <c r="BF94" s="39">
        <v>7.71</v>
      </c>
      <c r="BG94" s="43">
        <v>75.8</v>
      </c>
      <c r="BH94" s="39">
        <v>7.75</v>
      </c>
      <c r="BI94" s="43">
        <v>51.1</v>
      </c>
      <c r="BJ94" s="39">
        <v>14.45</v>
      </c>
      <c r="BK94" s="43">
        <v>8.3000000000000007</v>
      </c>
      <c r="BL94" s="39">
        <v>4.4000000000000004</v>
      </c>
      <c r="BM94" s="29"/>
    </row>
    <row r="95" spans="1:65" x14ac:dyDescent="0.35">
      <c r="A95">
        <v>5</v>
      </c>
      <c r="B95" t="s">
        <v>217</v>
      </c>
      <c r="C95" t="s">
        <v>218</v>
      </c>
      <c r="D95" s="21">
        <v>8.8200000000000001E-2</v>
      </c>
      <c r="E95" s="22">
        <v>4.59</v>
      </c>
      <c r="F95" s="21">
        <v>0.30180000000000001</v>
      </c>
      <c r="G95" s="22">
        <v>4.7300000000000004</v>
      </c>
      <c r="H95" s="21">
        <v>0.23710000000000001</v>
      </c>
      <c r="I95" s="22">
        <v>4.7300000000000004</v>
      </c>
      <c r="J95" s="23">
        <v>0.53890000000000005</v>
      </c>
      <c r="K95" s="22">
        <v>4.7300000000000004</v>
      </c>
      <c r="L95" s="23">
        <v>414.61</v>
      </c>
      <c r="M95" s="29"/>
      <c r="N95" s="38">
        <v>328.76</v>
      </c>
      <c r="O95" s="39">
        <v>8.59</v>
      </c>
      <c r="P95" s="38">
        <v>339.52</v>
      </c>
      <c r="Q95" s="39">
        <v>8.2899999999999991</v>
      </c>
      <c r="R95" s="29"/>
      <c r="S95" s="23">
        <v>259.72000000000003</v>
      </c>
      <c r="T95" s="22">
        <v>0.53</v>
      </c>
      <c r="U95" s="23">
        <v>277.24</v>
      </c>
      <c r="V95" s="22">
        <v>0.89</v>
      </c>
      <c r="W95" s="23">
        <v>270</v>
      </c>
      <c r="X95" s="22">
        <v>0.75</v>
      </c>
      <c r="Y95" s="23">
        <v>302</v>
      </c>
      <c r="Z95" s="22">
        <v>1.34</v>
      </c>
      <c r="AA95" s="23">
        <v>344</v>
      </c>
      <c r="AB95" s="22">
        <v>1.78</v>
      </c>
      <c r="AC95" s="23">
        <v>386</v>
      </c>
      <c r="AD95" s="22">
        <v>2.12</v>
      </c>
      <c r="AE95" s="23">
        <v>428</v>
      </c>
      <c r="AF95" s="22">
        <v>2.39</v>
      </c>
      <c r="AG95" s="23">
        <v>1144</v>
      </c>
      <c r="AH95" s="22">
        <v>3.81</v>
      </c>
      <c r="AI95" s="23">
        <v>1328</v>
      </c>
      <c r="AJ95" s="22">
        <v>3.91</v>
      </c>
      <c r="AK95" s="23">
        <v>2978</v>
      </c>
      <c r="AL95" s="22">
        <v>4.2</v>
      </c>
      <c r="AM95" s="23">
        <v>14978</v>
      </c>
      <c r="AN95" s="22">
        <v>4.17</v>
      </c>
      <c r="AO95" s="29"/>
      <c r="AP95" s="40">
        <v>0</v>
      </c>
      <c r="AQ95" s="41">
        <v>0</v>
      </c>
      <c r="AR95" s="40">
        <v>1003.09</v>
      </c>
      <c r="AS95" s="41">
        <v>4.76</v>
      </c>
      <c r="AT95" s="40">
        <v>1031.3699999999999</v>
      </c>
      <c r="AU95" s="41">
        <v>4.74</v>
      </c>
      <c r="AV95" s="29"/>
      <c r="AW95" s="42">
        <v>1.58</v>
      </c>
      <c r="AX95" s="42">
        <v>1.58</v>
      </c>
      <c r="AY95" s="22">
        <v>6.76</v>
      </c>
      <c r="AZ95" s="42">
        <v>43</v>
      </c>
      <c r="BA95" s="22">
        <v>4.88</v>
      </c>
      <c r="BB95" s="42">
        <v>0</v>
      </c>
      <c r="BC95" s="22">
        <v>0</v>
      </c>
      <c r="BD95" s="29"/>
      <c r="BE95" s="43">
        <v>83.87</v>
      </c>
      <c r="BF95" s="39">
        <v>7.82</v>
      </c>
      <c r="BG95" s="43">
        <v>75.8</v>
      </c>
      <c r="BH95" s="39">
        <v>7.81</v>
      </c>
      <c r="BI95" s="43">
        <v>51.11</v>
      </c>
      <c r="BJ95" s="39">
        <v>14.47</v>
      </c>
      <c r="BK95" s="43">
        <v>16</v>
      </c>
      <c r="BL95" s="39">
        <v>6.67</v>
      </c>
      <c r="BM95" s="29"/>
    </row>
    <row r="96" spans="1:65" x14ac:dyDescent="0.35">
      <c r="A96">
        <v>5</v>
      </c>
      <c r="B96" t="s">
        <v>219</v>
      </c>
      <c r="C96" t="s">
        <v>220</v>
      </c>
      <c r="D96" s="21">
        <v>0.11899999999999999</v>
      </c>
      <c r="E96" s="22">
        <v>8.1300000000000008</v>
      </c>
      <c r="F96" s="21">
        <v>0.25480000000000003</v>
      </c>
      <c r="G96" s="22">
        <v>4.93</v>
      </c>
      <c r="H96" s="21">
        <v>0.2054</v>
      </c>
      <c r="I96" s="22">
        <v>4.97</v>
      </c>
      <c r="J96" s="23">
        <v>0.46020000000000005</v>
      </c>
      <c r="K96" s="22">
        <v>4.95</v>
      </c>
      <c r="L96" s="23">
        <v>418.04</v>
      </c>
      <c r="M96" s="29"/>
      <c r="N96" s="38">
        <v>247.02</v>
      </c>
      <c r="O96" s="39">
        <v>11.76</v>
      </c>
      <c r="P96" s="38">
        <v>275.05</v>
      </c>
      <c r="Q96" s="39">
        <v>10.44</v>
      </c>
      <c r="R96" s="29"/>
      <c r="S96" s="23">
        <v>181.95</v>
      </c>
      <c r="T96" s="22">
        <v>3.88</v>
      </c>
      <c r="U96" s="23">
        <v>328.68</v>
      </c>
      <c r="V96" s="22">
        <v>3.88</v>
      </c>
      <c r="W96" s="23">
        <v>268</v>
      </c>
      <c r="X96" s="22">
        <v>3.88</v>
      </c>
      <c r="Y96" s="23">
        <v>536</v>
      </c>
      <c r="Z96" s="22">
        <v>3.88</v>
      </c>
      <c r="AA96" s="23">
        <v>804</v>
      </c>
      <c r="AB96" s="22">
        <v>3.88</v>
      </c>
      <c r="AC96" s="23">
        <v>1072</v>
      </c>
      <c r="AD96" s="22">
        <v>3.88</v>
      </c>
      <c r="AE96" s="23">
        <v>1340</v>
      </c>
      <c r="AF96" s="22">
        <v>3.88</v>
      </c>
      <c r="AG96" s="23">
        <v>5628</v>
      </c>
      <c r="AH96" s="22">
        <v>3.88</v>
      </c>
      <c r="AI96" s="23">
        <v>6700</v>
      </c>
      <c r="AJ96" s="22">
        <v>3.88</v>
      </c>
      <c r="AK96" s="23">
        <v>16080</v>
      </c>
      <c r="AL96" s="22">
        <v>3.88</v>
      </c>
      <c r="AM96" s="23">
        <v>80400</v>
      </c>
      <c r="AN96" s="22">
        <v>3.88</v>
      </c>
      <c r="AO96" s="29"/>
      <c r="AP96" s="40">
        <v>0</v>
      </c>
      <c r="AQ96" s="41">
        <v>0</v>
      </c>
      <c r="AR96" s="40">
        <v>847.01</v>
      </c>
      <c r="AS96" s="41">
        <v>8.1999999999999993</v>
      </c>
      <c r="AT96" s="40">
        <v>1021.77</v>
      </c>
      <c r="AU96" s="41">
        <v>7.32</v>
      </c>
      <c r="AV96" s="29"/>
      <c r="AW96" s="42">
        <v>1.25</v>
      </c>
      <c r="AX96" s="42">
        <v>1.25</v>
      </c>
      <c r="AY96" s="22">
        <v>0</v>
      </c>
      <c r="AZ96" s="42">
        <v>46.58</v>
      </c>
      <c r="BA96" s="22">
        <v>-33.340000000000003</v>
      </c>
      <c r="BB96" s="42" t="s">
        <v>949</v>
      </c>
      <c r="BC96" s="22" t="s">
        <v>949</v>
      </c>
      <c r="BD96" s="29"/>
      <c r="BE96" s="43">
        <v>83.85</v>
      </c>
      <c r="BF96" s="39">
        <v>7.71</v>
      </c>
      <c r="BG96" s="43">
        <v>75.8</v>
      </c>
      <c r="BH96" s="39">
        <v>7.75</v>
      </c>
      <c r="BI96" s="43">
        <v>51.1</v>
      </c>
      <c r="BJ96" s="39">
        <v>14.45</v>
      </c>
      <c r="BK96" s="43">
        <v>13.5</v>
      </c>
      <c r="BL96" s="39">
        <v>3.85</v>
      </c>
      <c r="BM96" s="29"/>
    </row>
    <row r="97" spans="1:65" x14ac:dyDescent="0.35">
      <c r="A97">
        <v>5</v>
      </c>
      <c r="B97" t="s">
        <v>221</v>
      </c>
      <c r="C97" t="s">
        <v>222</v>
      </c>
      <c r="D97" s="21">
        <v>0.11749999999999999</v>
      </c>
      <c r="E97" s="22">
        <v>-1.26</v>
      </c>
      <c r="F97" s="21">
        <v>0.24149999999999999</v>
      </c>
      <c r="G97" s="22">
        <v>2.12</v>
      </c>
      <c r="H97" s="21">
        <v>0.15029999999999999</v>
      </c>
      <c r="I97" s="22">
        <v>-12</v>
      </c>
      <c r="J97" s="23">
        <v>0.39179999999999998</v>
      </c>
      <c r="K97" s="22">
        <v>-3.8</v>
      </c>
      <c r="L97" s="23">
        <v>498.36</v>
      </c>
      <c r="M97" s="29"/>
      <c r="N97" s="38">
        <v>337.82</v>
      </c>
      <c r="O97" s="39">
        <v>8.34</v>
      </c>
      <c r="P97" s="38">
        <v>357.64</v>
      </c>
      <c r="Q97" s="39">
        <v>7.84</v>
      </c>
      <c r="R97" s="29"/>
      <c r="S97" s="23">
        <v>240.5</v>
      </c>
      <c r="T97" s="22">
        <v>0</v>
      </c>
      <c r="U97" s="23">
        <v>240.5</v>
      </c>
      <c r="V97" s="22">
        <v>0</v>
      </c>
      <c r="W97" s="23">
        <v>240.5</v>
      </c>
      <c r="X97" s="22">
        <v>0</v>
      </c>
      <c r="Y97" s="23">
        <v>240.5</v>
      </c>
      <c r="Z97" s="22">
        <v>0</v>
      </c>
      <c r="AA97" s="23">
        <v>240.5</v>
      </c>
      <c r="AB97" s="22">
        <v>0</v>
      </c>
      <c r="AC97" s="23">
        <v>240.5</v>
      </c>
      <c r="AD97" s="22">
        <v>0</v>
      </c>
      <c r="AE97" s="23">
        <v>240.5</v>
      </c>
      <c r="AF97" s="22">
        <v>0</v>
      </c>
      <c r="AG97" s="23">
        <v>240.5</v>
      </c>
      <c r="AH97" s="22">
        <v>0</v>
      </c>
      <c r="AI97" s="23">
        <v>240.5</v>
      </c>
      <c r="AJ97" s="22">
        <v>0</v>
      </c>
      <c r="AK97" s="23">
        <v>240.5</v>
      </c>
      <c r="AL97" s="22">
        <v>0</v>
      </c>
      <c r="AM97" s="23">
        <v>240.5</v>
      </c>
      <c r="AN97" s="22">
        <v>0</v>
      </c>
      <c r="AO97" s="29"/>
      <c r="AP97" s="40">
        <v>0</v>
      </c>
      <c r="AQ97" s="41">
        <v>0</v>
      </c>
      <c r="AR97" s="40">
        <v>1076.68</v>
      </c>
      <c r="AS97" s="41">
        <v>1.86</v>
      </c>
      <c r="AT97" s="40">
        <v>1096.5</v>
      </c>
      <c r="AU97" s="41">
        <v>1.82</v>
      </c>
      <c r="AV97" s="29"/>
      <c r="AW97" s="42">
        <v>1.34</v>
      </c>
      <c r="AX97" s="42">
        <v>1.34</v>
      </c>
      <c r="AY97" s="22">
        <v>3.88</v>
      </c>
      <c r="AZ97" s="42">
        <v>79.41</v>
      </c>
      <c r="BA97" s="22">
        <v>3.9</v>
      </c>
      <c r="BB97" s="42">
        <v>0</v>
      </c>
      <c r="BC97" s="22">
        <v>0</v>
      </c>
      <c r="BD97" s="29"/>
      <c r="BE97" s="43">
        <v>83.87</v>
      </c>
      <c r="BF97" s="39">
        <v>7.82</v>
      </c>
      <c r="BG97" s="43">
        <v>75.8</v>
      </c>
      <c r="BH97" s="39">
        <v>7.81</v>
      </c>
      <c r="BI97" s="43">
        <v>51.11</v>
      </c>
      <c r="BJ97" s="39">
        <v>14.47</v>
      </c>
      <c r="BK97" s="43">
        <v>8.0500000000000007</v>
      </c>
      <c r="BL97" s="39">
        <v>3.87</v>
      </c>
      <c r="BM97" s="29"/>
    </row>
    <row r="98" spans="1:65" x14ac:dyDescent="0.35">
      <c r="A98">
        <v>5</v>
      </c>
      <c r="B98" t="s">
        <v>223</v>
      </c>
      <c r="C98" t="s">
        <v>224</v>
      </c>
      <c r="D98" s="21">
        <v>7.8100000000000003E-2</v>
      </c>
      <c r="E98" s="22">
        <v>4.0199999999999996</v>
      </c>
      <c r="F98" s="21">
        <v>0.2374</v>
      </c>
      <c r="G98" s="22">
        <v>4.67</v>
      </c>
      <c r="H98" s="21">
        <v>0.17649999999999999</v>
      </c>
      <c r="I98" s="22">
        <v>4.71</v>
      </c>
      <c r="J98" s="23">
        <v>0.41389999999999999</v>
      </c>
      <c r="K98" s="22">
        <v>4.6900000000000004</v>
      </c>
      <c r="L98" s="23">
        <v>409.33</v>
      </c>
      <c r="M98" s="29"/>
      <c r="N98" s="38">
        <v>199.64</v>
      </c>
      <c r="O98" s="39">
        <v>15.52</v>
      </c>
      <c r="P98" s="38">
        <v>220.19</v>
      </c>
      <c r="Q98" s="39">
        <v>14.42</v>
      </c>
      <c r="R98" s="29"/>
      <c r="S98" s="23">
        <v>116.6</v>
      </c>
      <c r="T98" s="22">
        <v>9.7899999999999991</v>
      </c>
      <c r="U98" s="23">
        <v>116.6</v>
      </c>
      <c r="V98" s="22">
        <v>9.7899999999999991</v>
      </c>
      <c r="W98" s="23">
        <v>116.6</v>
      </c>
      <c r="X98" s="22">
        <v>9.7899999999999991</v>
      </c>
      <c r="Y98" s="23">
        <v>116.6</v>
      </c>
      <c r="Z98" s="22">
        <v>9.7899999999999991</v>
      </c>
      <c r="AA98" s="23">
        <v>134.79999999999998</v>
      </c>
      <c r="AB98" s="22">
        <v>9.86</v>
      </c>
      <c r="AC98" s="23">
        <v>153</v>
      </c>
      <c r="AD98" s="22">
        <v>9.91</v>
      </c>
      <c r="AE98" s="23">
        <v>171.2</v>
      </c>
      <c r="AF98" s="22">
        <v>9.9600000000000009</v>
      </c>
      <c r="AG98" s="23">
        <v>579</v>
      </c>
      <c r="AH98" s="22">
        <v>10.1</v>
      </c>
      <c r="AI98" s="23">
        <v>651.4</v>
      </c>
      <c r="AJ98" s="22">
        <v>10.050000000000001</v>
      </c>
      <c r="AK98" s="23">
        <v>1288.8</v>
      </c>
      <c r="AL98" s="22">
        <v>10.210000000000001</v>
      </c>
      <c r="AM98" s="23">
        <v>5656.8</v>
      </c>
      <c r="AN98" s="22">
        <v>10.28</v>
      </c>
      <c r="AO98" s="29"/>
      <c r="AP98" s="40">
        <v>0</v>
      </c>
      <c r="AQ98" s="41">
        <v>0</v>
      </c>
      <c r="AR98" s="40">
        <v>725.57</v>
      </c>
      <c r="AS98" s="41">
        <v>7.88</v>
      </c>
      <c r="AT98" s="40">
        <v>746.12</v>
      </c>
      <c r="AU98" s="41">
        <v>7.79</v>
      </c>
      <c r="AV98" s="29"/>
      <c r="AW98" s="42">
        <v>1.05</v>
      </c>
      <c r="AX98" s="42">
        <v>1.9</v>
      </c>
      <c r="AY98" s="22">
        <v>5.56</v>
      </c>
      <c r="AZ98" s="42">
        <v>48</v>
      </c>
      <c r="BA98" s="22">
        <v>4.3499999999999996</v>
      </c>
      <c r="BB98" s="42">
        <v>0.9</v>
      </c>
      <c r="BC98" s="22">
        <v>0</v>
      </c>
      <c r="BD98" s="29"/>
      <c r="BE98" s="43">
        <v>83.87</v>
      </c>
      <c r="BF98" s="39">
        <v>7.82</v>
      </c>
      <c r="BG98" s="43">
        <v>75.8</v>
      </c>
      <c r="BH98" s="39">
        <v>7.81</v>
      </c>
      <c r="BI98" s="43">
        <v>51.11</v>
      </c>
      <c r="BJ98" s="39">
        <v>14.47</v>
      </c>
      <c r="BK98" s="43">
        <v>15</v>
      </c>
      <c r="BL98" s="39">
        <v>4.53</v>
      </c>
      <c r="BM98" s="29"/>
    </row>
    <row r="99" spans="1:65" x14ac:dyDescent="0.35">
      <c r="A99">
        <v>5</v>
      </c>
      <c r="B99" t="s">
        <v>225</v>
      </c>
      <c r="C99" t="s">
        <v>226</v>
      </c>
      <c r="D99" s="21">
        <v>0.17810000000000001</v>
      </c>
      <c r="E99" s="22">
        <v>8.2899999999999991</v>
      </c>
      <c r="F99" s="21">
        <v>1.0015000000000001</v>
      </c>
      <c r="G99" s="22">
        <v>8.19</v>
      </c>
      <c r="H99" s="21">
        <v>0</v>
      </c>
      <c r="I99" s="22" t="s">
        <v>227</v>
      </c>
      <c r="J99" s="23">
        <v>1.0015000000000001</v>
      </c>
      <c r="K99" s="22">
        <v>8.19</v>
      </c>
      <c r="L99" s="23">
        <v>855.9</v>
      </c>
      <c r="M99" s="29"/>
      <c r="N99" s="38">
        <v>15.96</v>
      </c>
      <c r="O99" s="39">
        <v>0</v>
      </c>
      <c r="P99" s="38">
        <v>31.93</v>
      </c>
      <c r="Q99" s="39">
        <v>0</v>
      </c>
      <c r="R99" s="29"/>
      <c r="S99" s="23">
        <v>226.83</v>
      </c>
      <c r="T99" s="22">
        <v>6.28</v>
      </c>
      <c r="U99" s="23">
        <v>226.83</v>
      </c>
      <c r="V99" s="22">
        <v>6.28</v>
      </c>
      <c r="W99" s="23" t="s">
        <v>773</v>
      </c>
      <c r="X99" s="22" t="s">
        <v>773</v>
      </c>
      <c r="Y99" s="23" t="s">
        <v>773</v>
      </c>
      <c r="Z99" s="22" t="s">
        <v>773</v>
      </c>
      <c r="AA99" s="23" t="s">
        <v>773</v>
      </c>
      <c r="AB99" s="22" t="s">
        <v>773</v>
      </c>
      <c r="AC99" s="23" t="s">
        <v>773</v>
      </c>
      <c r="AD99" s="22" t="s">
        <v>773</v>
      </c>
      <c r="AE99" s="23" t="s">
        <v>773</v>
      </c>
      <c r="AF99" s="22" t="s">
        <v>773</v>
      </c>
      <c r="AG99" s="23" t="s">
        <v>773</v>
      </c>
      <c r="AH99" s="22" t="s">
        <v>773</v>
      </c>
      <c r="AI99" s="23" t="s">
        <v>773</v>
      </c>
      <c r="AJ99" s="22" t="s">
        <v>773</v>
      </c>
      <c r="AK99" s="23" t="s">
        <v>773</v>
      </c>
      <c r="AL99" s="22" t="s">
        <v>773</v>
      </c>
      <c r="AM99" s="23" t="s">
        <v>773</v>
      </c>
      <c r="AN99" s="22" t="s">
        <v>773</v>
      </c>
      <c r="AO99" s="29"/>
      <c r="AP99" s="40">
        <v>0</v>
      </c>
      <c r="AQ99" s="41">
        <v>0</v>
      </c>
      <c r="AR99" s="40">
        <v>1098.69</v>
      </c>
      <c r="AS99" s="41">
        <v>7.74</v>
      </c>
      <c r="AT99" s="40">
        <v>1114.6599999999999</v>
      </c>
      <c r="AU99" s="41">
        <v>7.62</v>
      </c>
      <c r="AV99" s="29"/>
      <c r="AW99" s="42">
        <v>0.89</v>
      </c>
      <c r="AX99" s="42">
        <v>3.42</v>
      </c>
      <c r="AY99" s="22">
        <v>7.89</v>
      </c>
      <c r="AZ99" s="42">
        <v>0</v>
      </c>
      <c r="BA99" s="22">
        <v>0</v>
      </c>
      <c r="BB99" s="42">
        <v>3.6</v>
      </c>
      <c r="BC99" s="22">
        <v>5.88</v>
      </c>
      <c r="BD99" s="29"/>
      <c r="BE99" s="43">
        <v>83.85</v>
      </c>
      <c r="BF99" s="39">
        <v>7.71</v>
      </c>
      <c r="BG99" s="43">
        <v>75.8</v>
      </c>
      <c r="BH99" s="39">
        <v>7.75</v>
      </c>
      <c r="BI99" s="43">
        <v>51.11</v>
      </c>
      <c r="BJ99" s="39">
        <v>16.559999999999999</v>
      </c>
      <c r="BK99" s="43">
        <v>16.8</v>
      </c>
      <c r="BL99" s="39">
        <v>8.0399999999999991</v>
      </c>
      <c r="BM99" s="29"/>
    </row>
    <row r="100" spans="1:65" x14ac:dyDescent="0.35">
      <c r="A100">
        <v>5</v>
      </c>
      <c r="B100" t="s">
        <v>228</v>
      </c>
      <c r="C100" t="s">
        <v>229</v>
      </c>
      <c r="D100" s="21">
        <v>9.0200000000000002E-2</v>
      </c>
      <c r="E100" s="22">
        <v>4.8499999999999996</v>
      </c>
      <c r="F100" s="21">
        <v>0.2072</v>
      </c>
      <c r="G100" s="22">
        <v>8.2899999999999991</v>
      </c>
      <c r="H100" s="21">
        <v>0.16619999999999999</v>
      </c>
      <c r="I100" s="22">
        <v>8.7100000000000009</v>
      </c>
      <c r="J100" s="23">
        <v>0.37339999999999995</v>
      </c>
      <c r="K100" s="22">
        <v>8.48</v>
      </c>
      <c r="L100" s="23">
        <v>448.07</v>
      </c>
      <c r="M100" s="29"/>
      <c r="N100" s="38">
        <v>179.88</v>
      </c>
      <c r="O100" s="39">
        <v>5.64</v>
      </c>
      <c r="P100" s="38">
        <v>249.96</v>
      </c>
      <c r="Q100" s="39">
        <v>8.43</v>
      </c>
      <c r="R100" s="29"/>
      <c r="S100" s="23">
        <v>142.5</v>
      </c>
      <c r="T100" s="22">
        <v>7.58</v>
      </c>
      <c r="U100" s="23">
        <v>142.5</v>
      </c>
      <c r="V100" s="22">
        <v>7.58</v>
      </c>
      <c r="W100" s="23">
        <v>322.5</v>
      </c>
      <c r="X100" s="22">
        <v>7.86</v>
      </c>
      <c r="Y100" s="23">
        <v>322.5</v>
      </c>
      <c r="Z100" s="22">
        <v>7.86</v>
      </c>
      <c r="AA100" s="23">
        <v>322.5</v>
      </c>
      <c r="AB100" s="22">
        <v>7.86</v>
      </c>
      <c r="AC100" s="23">
        <v>322.5</v>
      </c>
      <c r="AD100" s="22">
        <v>7.86</v>
      </c>
      <c r="AE100" s="23">
        <v>322.5</v>
      </c>
      <c r="AF100" s="22">
        <v>7.86</v>
      </c>
      <c r="AG100" s="23">
        <v>322.5</v>
      </c>
      <c r="AH100" s="22">
        <v>7.86</v>
      </c>
      <c r="AI100" s="23">
        <v>322.5</v>
      </c>
      <c r="AJ100" s="22">
        <v>7.86</v>
      </c>
      <c r="AK100" s="23">
        <v>322.5</v>
      </c>
      <c r="AL100" s="22">
        <v>7.86</v>
      </c>
      <c r="AM100" s="23">
        <v>322.5</v>
      </c>
      <c r="AN100" s="22">
        <v>7.86</v>
      </c>
      <c r="AO100" s="29"/>
      <c r="AP100" s="40">
        <v>0</v>
      </c>
      <c r="AQ100" s="41">
        <v>0</v>
      </c>
      <c r="AR100" s="40">
        <v>770.45</v>
      </c>
      <c r="AS100" s="41">
        <v>5.53</v>
      </c>
      <c r="AT100" s="40">
        <v>840.53</v>
      </c>
      <c r="AU100" s="41">
        <v>6.35</v>
      </c>
      <c r="AV100" s="29"/>
      <c r="AW100" s="42">
        <v>1.3</v>
      </c>
      <c r="AX100" s="42">
        <v>1.3</v>
      </c>
      <c r="AY100" s="22">
        <v>13.04</v>
      </c>
      <c r="AZ100" s="42">
        <v>0</v>
      </c>
      <c r="BA100" s="22">
        <v>0</v>
      </c>
      <c r="BB100" s="42">
        <v>0</v>
      </c>
      <c r="BC100" s="22">
        <v>0</v>
      </c>
      <c r="BD100" s="29"/>
      <c r="BE100" s="43">
        <v>83.85</v>
      </c>
      <c r="BF100" s="39">
        <v>7.71</v>
      </c>
      <c r="BG100" s="43">
        <v>75.8</v>
      </c>
      <c r="BH100" s="39">
        <v>7.75</v>
      </c>
      <c r="BI100" s="43">
        <v>51.1</v>
      </c>
      <c r="BJ100" s="39">
        <v>14.45</v>
      </c>
      <c r="BK100" s="43">
        <v>7.8</v>
      </c>
      <c r="BL100" s="39">
        <v>5.41</v>
      </c>
      <c r="BM100" s="29"/>
    </row>
    <row r="101" spans="1:65" x14ac:dyDescent="0.35">
      <c r="A101">
        <v>5</v>
      </c>
      <c r="B101" t="s">
        <v>230</v>
      </c>
      <c r="C101" t="s">
        <v>231</v>
      </c>
      <c r="D101" s="21">
        <v>0.107</v>
      </c>
      <c r="E101" s="22">
        <v>4.3899999999999997</v>
      </c>
      <c r="F101" s="21">
        <v>0.31130000000000002</v>
      </c>
      <c r="G101" s="22">
        <v>3.7</v>
      </c>
      <c r="H101" s="21">
        <v>0.22370000000000001</v>
      </c>
      <c r="I101" s="22">
        <v>3.84</v>
      </c>
      <c r="J101" s="23">
        <v>0.53500000000000003</v>
      </c>
      <c r="K101" s="22">
        <v>3.76</v>
      </c>
      <c r="L101" s="23">
        <v>453.8</v>
      </c>
      <c r="M101" s="29"/>
      <c r="N101" s="38">
        <v>231.57</v>
      </c>
      <c r="O101" s="39">
        <v>0</v>
      </c>
      <c r="P101" s="38">
        <v>280.37</v>
      </c>
      <c r="Q101" s="39">
        <v>0</v>
      </c>
      <c r="R101" s="29"/>
      <c r="S101" s="23">
        <v>158.4</v>
      </c>
      <c r="T101" s="22">
        <v>4.43</v>
      </c>
      <c r="U101" s="23">
        <v>158.4</v>
      </c>
      <c r="V101" s="22">
        <v>4.43</v>
      </c>
      <c r="W101" s="23">
        <v>158.4</v>
      </c>
      <c r="X101" s="22">
        <v>4.43</v>
      </c>
      <c r="Y101" s="23">
        <v>158.4</v>
      </c>
      <c r="Z101" s="22">
        <v>4.43</v>
      </c>
      <c r="AA101" s="23">
        <v>158.4</v>
      </c>
      <c r="AB101" s="22">
        <v>4.43</v>
      </c>
      <c r="AC101" s="23">
        <v>158.4</v>
      </c>
      <c r="AD101" s="22">
        <v>4.43</v>
      </c>
      <c r="AE101" s="23">
        <v>158.4</v>
      </c>
      <c r="AF101" s="22">
        <v>4.43</v>
      </c>
      <c r="AG101" s="23">
        <v>772.32</v>
      </c>
      <c r="AH101" s="22">
        <v>4.43</v>
      </c>
      <c r="AI101" s="23">
        <v>772.32</v>
      </c>
      <c r="AJ101" s="22">
        <v>4.43</v>
      </c>
      <c r="AK101" s="23">
        <v>1720.68</v>
      </c>
      <c r="AL101" s="22">
        <v>4.45</v>
      </c>
      <c r="AM101" s="23">
        <v>7354.92</v>
      </c>
      <c r="AN101" s="22">
        <v>4.4800000000000004</v>
      </c>
      <c r="AO101" s="29"/>
      <c r="AP101" s="40">
        <v>0</v>
      </c>
      <c r="AQ101" s="41">
        <v>0</v>
      </c>
      <c r="AR101" s="40">
        <v>843.77</v>
      </c>
      <c r="AS101" s="41">
        <v>3.15</v>
      </c>
      <c r="AT101" s="40">
        <v>892.57</v>
      </c>
      <c r="AU101" s="41">
        <v>2.98</v>
      </c>
      <c r="AV101" s="29"/>
      <c r="AW101" s="42">
        <v>1.65</v>
      </c>
      <c r="AX101" s="42">
        <v>1.65</v>
      </c>
      <c r="AY101" s="22">
        <v>3.77</v>
      </c>
      <c r="AZ101" s="42">
        <v>0</v>
      </c>
      <c r="BA101" s="22">
        <v>0</v>
      </c>
      <c r="BB101" s="42">
        <v>0</v>
      </c>
      <c r="BC101" s="22">
        <v>0</v>
      </c>
      <c r="BD101" s="29"/>
      <c r="BE101" s="43">
        <v>83.85</v>
      </c>
      <c r="BF101" s="39">
        <v>7.71</v>
      </c>
      <c r="BG101" s="43">
        <v>75.8</v>
      </c>
      <c r="BH101" s="39">
        <v>7.75</v>
      </c>
      <c r="BI101" s="43">
        <v>51.1</v>
      </c>
      <c r="BJ101" s="39">
        <v>14.45</v>
      </c>
      <c r="BK101" s="43">
        <v>9.9499999999999993</v>
      </c>
      <c r="BL101" s="39">
        <v>3.11</v>
      </c>
      <c r="BM101" s="29"/>
    </row>
    <row r="102" spans="1:65" x14ac:dyDescent="0.35">
      <c r="A102">
        <v>5</v>
      </c>
      <c r="B102" t="s">
        <v>232</v>
      </c>
      <c r="C102" t="s">
        <v>233</v>
      </c>
      <c r="D102" s="21">
        <v>0.12</v>
      </c>
      <c r="E102" s="22">
        <v>3.9</v>
      </c>
      <c r="F102" s="21">
        <v>0.182</v>
      </c>
      <c r="G102" s="22">
        <v>0.25</v>
      </c>
      <c r="H102" s="21">
        <v>0.14699999999999999</v>
      </c>
      <c r="I102" s="22">
        <v>-2.94</v>
      </c>
      <c r="J102" s="23">
        <v>0.32899999999999996</v>
      </c>
      <c r="K102" s="22">
        <v>-1.2</v>
      </c>
      <c r="L102" s="23">
        <v>410.24</v>
      </c>
      <c r="M102" s="29"/>
      <c r="N102" s="38">
        <v>222.22</v>
      </c>
      <c r="O102" s="39">
        <v>3.73</v>
      </c>
      <c r="P102" s="38">
        <v>231.43</v>
      </c>
      <c r="Q102" s="39">
        <v>3.58</v>
      </c>
      <c r="R102" s="29"/>
      <c r="S102" s="23">
        <v>115.41</v>
      </c>
      <c r="T102" s="22">
        <v>17.239999999999998</v>
      </c>
      <c r="U102" s="23">
        <v>208.49</v>
      </c>
      <c r="V102" s="22">
        <v>17.239999999999998</v>
      </c>
      <c r="W102" s="23">
        <v>170</v>
      </c>
      <c r="X102" s="22">
        <v>17.239999999999998</v>
      </c>
      <c r="Y102" s="23">
        <v>340</v>
      </c>
      <c r="Z102" s="22">
        <v>17.239999999999998</v>
      </c>
      <c r="AA102" s="23">
        <v>510</v>
      </c>
      <c r="AB102" s="22">
        <v>17.239999999999998</v>
      </c>
      <c r="AC102" s="23">
        <v>680</v>
      </c>
      <c r="AD102" s="22">
        <v>17.239999999999998</v>
      </c>
      <c r="AE102" s="23">
        <v>850</v>
      </c>
      <c r="AF102" s="22">
        <v>17.239999999999998</v>
      </c>
      <c r="AG102" s="23">
        <v>3570</v>
      </c>
      <c r="AH102" s="22">
        <v>17.239999999999998</v>
      </c>
      <c r="AI102" s="23">
        <v>4250</v>
      </c>
      <c r="AJ102" s="22">
        <v>17.239999999999998</v>
      </c>
      <c r="AK102" s="23">
        <v>10200</v>
      </c>
      <c r="AL102" s="22">
        <v>17.239999999999998</v>
      </c>
      <c r="AM102" s="23">
        <v>51000</v>
      </c>
      <c r="AN102" s="22">
        <v>17.239999999999998</v>
      </c>
      <c r="AO102" s="29"/>
      <c r="AP102" s="40">
        <v>0</v>
      </c>
      <c r="AQ102" s="41">
        <v>0</v>
      </c>
      <c r="AR102" s="40">
        <v>747.87</v>
      </c>
      <c r="AS102" s="41">
        <v>5.71</v>
      </c>
      <c r="AT102" s="40">
        <v>850.16000000000008</v>
      </c>
      <c r="AU102" s="41">
        <v>6.79</v>
      </c>
      <c r="AV102" s="29"/>
      <c r="AW102" s="42">
        <v>1.41</v>
      </c>
      <c r="AX102" s="42">
        <v>1.41</v>
      </c>
      <c r="AY102" s="22">
        <v>1.44</v>
      </c>
      <c r="AZ102" s="42">
        <v>58.3</v>
      </c>
      <c r="BA102" s="22">
        <v>2.0299999999999998</v>
      </c>
      <c r="BB102" s="42">
        <v>0</v>
      </c>
      <c r="BC102" s="22">
        <v>0</v>
      </c>
      <c r="BD102" s="29"/>
      <c r="BE102" s="43">
        <v>83.85</v>
      </c>
      <c r="BF102" s="39">
        <v>7.68</v>
      </c>
      <c r="BG102" s="43">
        <v>75.8</v>
      </c>
      <c r="BH102" s="39">
        <v>7.7</v>
      </c>
      <c r="BI102" s="43">
        <v>51.11</v>
      </c>
      <c r="BJ102" s="39">
        <v>14.47</v>
      </c>
      <c r="BK102" s="43">
        <v>9</v>
      </c>
      <c r="BL102" s="39">
        <v>4.05</v>
      </c>
      <c r="BM102" s="29"/>
    </row>
    <row r="103" spans="1:65" x14ac:dyDescent="0.35">
      <c r="A103">
        <v>5</v>
      </c>
      <c r="B103" t="s">
        <v>234</v>
      </c>
      <c r="C103" t="s">
        <v>235</v>
      </c>
      <c r="D103" s="21">
        <v>0.11512</v>
      </c>
      <c r="E103" s="22">
        <v>3.16</v>
      </c>
      <c r="F103" s="21">
        <v>0.17469999999999999</v>
      </c>
      <c r="G103" s="22">
        <v>6.56</v>
      </c>
      <c r="H103" s="21">
        <v>0.13428999999999999</v>
      </c>
      <c r="I103" s="22">
        <v>-2.35</v>
      </c>
      <c r="J103" s="23">
        <v>0.30898999999999999</v>
      </c>
      <c r="K103" s="22">
        <v>2.5</v>
      </c>
      <c r="L103" s="23">
        <v>437.69</v>
      </c>
      <c r="M103" s="29"/>
      <c r="N103" s="38">
        <v>200.62</v>
      </c>
      <c r="O103" s="39">
        <v>11.45</v>
      </c>
      <c r="P103" s="38">
        <v>289.23</v>
      </c>
      <c r="Q103" s="39">
        <v>20.51</v>
      </c>
      <c r="R103" s="29"/>
      <c r="S103" s="23">
        <v>294</v>
      </c>
      <c r="T103" s="22">
        <v>21.99</v>
      </c>
      <c r="U103" s="23">
        <v>294</v>
      </c>
      <c r="V103" s="22">
        <v>21.99</v>
      </c>
      <c r="W103" s="23">
        <v>294</v>
      </c>
      <c r="X103" s="22">
        <v>21.99</v>
      </c>
      <c r="Y103" s="23">
        <v>294</v>
      </c>
      <c r="Z103" s="22">
        <v>21.99</v>
      </c>
      <c r="AA103" s="23">
        <v>294</v>
      </c>
      <c r="AB103" s="22">
        <v>21.99</v>
      </c>
      <c r="AC103" s="23">
        <v>294</v>
      </c>
      <c r="AD103" s="22">
        <v>21.99</v>
      </c>
      <c r="AE103" s="23">
        <v>294</v>
      </c>
      <c r="AF103" s="22">
        <v>21.99</v>
      </c>
      <c r="AG103" s="23">
        <v>294</v>
      </c>
      <c r="AH103" s="22">
        <v>21.99</v>
      </c>
      <c r="AI103" s="23">
        <v>294</v>
      </c>
      <c r="AJ103" s="22">
        <v>21.99</v>
      </c>
      <c r="AK103" s="23">
        <v>294</v>
      </c>
      <c r="AL103" s="22">
        <v>21.99</v>
      </c>
      <c r="AM103" s="23">
        <v>294</v>
      </c>
      <c r="AN103" s="22">
        <v>21.99</v>
      </c>
      <c r="AO103" s="29"/>
      <c r="AP103" s="40">
        <v>0</v>
      </c>
      <c r="AQ103" s="41">
        <v>0</v>
      </c>
      <c r="AR103" s="40">
        <v>932.31</v>
      </c>
      <c r="AS103" s="41">
        <v>10.29</v>
      </c>
      <c r="AT103" s="40">
        <v>1020.9200000000001</v>
      </c>
      <c r="AU103" s="41">
        <v>12.77</v>
      </c>
      <c r="AV103" s="29"/>
      <c r="AW103" s="42">
        <v>1.45</v>
      </c>
      <c r="AX103" s="42">
        <v>1.45</v>
      </c>
      <c r="AY103" s="22">
        <v>2.84</v>
      </c>
      <c r="AZ103" s="42">
        <v>0</v>
      </c>
      <c r="BA103" s="22">
        <v>0</v>
      </c>
      <c r="BB103" s="42">
        <v>0</v>
      </c>
      <c r="BC103" s="22">
        <v>0</v>
      </c>
      <c r="BD103" s="29"/>
      <c r="BE103" s="43">
        <v>83.85</v>
      </c>
      <c r="BF103" s="39">
        <v>7.85</v>
      </c>
      <c r="BG103" s="43">
        <v>75.8</v>
      </c>
      <c r="BH103" s="39">
        <v>7.82</v>
      </c>
      <c r="BI103" s="43">
        <v>51.1</v>
      </c>
      <c r="BJ103" s="39">
        <v>14.45</v>
      </c>
      <c r="BK103" s="43">
        <v>8.75</v>
      </c>
      <c r="BL103" s="39">
        <v>2.94</v>
      </c>
      <c r="BM103" s="29"/>
    </row>
    <row r="104" spans="1:65" x14ac:dyDescent="0.35">
      <c r="A104">
        <v>5</v>
      </c>
      <c r="B104" t="s">
        <v>236</v>
      </c>
      <c r="C104" t="s">
        <v>237</v>
      </c>
      <c r="D104" s="21">
        <v>7.9000000000000001E-2</v>
      </c>
      <c r="E104" s="22">
        <v>4.3</v>
      </c>
      <c r="F104" s="21">
        <v>0.15129999999999999</v>
      </c>
      <c r="G104" s="22">
        <v>10.93</v>
      </c>
      <c r="H104" s="21">
        <v>0.12239999999999999</v>
      </c>
      <c r="I104" s="22">
        <v>11</v>
      </c>
      <c r="J104" s="23">
        <v>0.2737</v>
      </c>
      <c r="K104" s="22">
        <v>10.97</v>
      </c>
      <c r="L104" s="23">
        <v>369.96</v>
      </c>
      <c r="M104" s="29"/>
      <c r="N104" s="38">
        <v>269.73</v>
      </c>
      <c r="O104" s="39">
        <v>4.05</v>
      </c>
      <c r="P104" s="38">
        <v>315.45</v>
      </c>
      <c r="Q104" s="39">
        <v>3.44</v>
      </c>
      <c r="R104" s="29"/>
      <c r="S104" s="23">
        <v>106.74</v>
      </c>
      <c r="T104" s="22">
        <v>27.42</v>
      </c>
      <c r="U104" s="23">
        <v>106.74</v>
      </c>
      <c r="V104" s="22">
        <v>27.42</v>
      </c>
      <c r="W104" s="23">
        <v>106.74</v>
      </c>
      <c r="X104" s="22">
        <v>27.42</v>
      </c>
      <c r="Y104" s="23">
        <v>106.74</v>
      </c>
      <c r="Z104" s="22">
        <v>27.42</v>
      </c>
      <c r="AA104" s="23">
        <v>106.74</v>
      </c>
      <c r="AB104" s="22">
        <v>27.42</v>
      </c>
      <c r="AC104" s="23">
        <v>106.74</v>
      </c>
      <c r="AD104" s="22">
        <v>27.42</v>
      </c>
      <c r="AE104" s="23">
        <v>106.74</v>
      </c>
      <c r="AF104" s="22">
        <v>27.42</v>
      </c>
      <c r="AG104" s="23">
        <v>213.48</v>
      </c>
      <c r="AH104" s="22">
        <v>27.42</v>
      </c>
      <c r="AI104" s="23">
        <v>213.48</v>
      </c>
      <c r="AJ104" s="22">
        <v>27.42</v>
      </c>
      <c r="AK104" s="23">
        <v>540</v>
      </c>
      <c r="AL104" s="22">
        <v>28.57</v>
      </c>
      <c r="AM104" s="23">
        <v>2700</v>
      </c>
      <c r="AN104" s="22">
        <v>28.57</v>
      </c>
      <c r="AO104" s="29"/>
      <c r="AP104" s="40">
        <v>0</v>
      </c>
      <c r="AQ104" s="41">
        <v>0</v>
      </c>
      <c r="AR104" s="40">
        <v>746.43000000000006</v>
      </c>
      <c r="AS104" s="41">
        <v>6.98</v>
      </c>
      <c r="AT104" s="40">
        <v>792.15</v>
      </c>
      <c r="AU104" s="41">
        <v>6.55</v>
      </c>
      <c r="AV104" s="29"/>
      <c r="AW104" s="42">
        <v>0</v>
      </c>
      <c r="AX104" s="42">
        <v>0</v>
      </c>
      <c r="AY104" s="22">
        <v>0</v>
      </c>
      <c r="AZ104" s="42">
        <v>73.319999999999993</v>
      </c>
      <c r="BA104" s="22">
        <v>3.85</v>
      </c>
      <c r="BB104" s="42">
        <v>0</v>
      </c>
      <c r="BC104" s="22">
        <v>0</v>
      </c>
      <c r="BD104" s="29"/>
      <c r="BE104" s="43">
        <v>83.85</v>
      </c>
      <c r="BF104" s="39">
        <v>7.71</v>
      </c>
      <c r="BG104" s="43">
        <v>75.8</v>
      </c>
      <c r="BH104" s="39">
        <v>7.75</v>
      </c>
      <c r="BI104" s="43">
        <v>51.1</v>
      </c>
      <c r="BJ104" s="39">
        <v>14.45</v>
      </c>
      <c r="BK104" s="43">
        <v>12.5</v>
      </c>
      <c r="BL104" s="39">
        <v>4.17</v>
      </c>
      <c r="BM104" s="29"/>
    </row>
    <row r="105" spans="1:65" x14ac:dyDescent="0.35">
      <c r="A105">
        <v>5</v>
      </c>
      <c r="B105" t="s">
        <v>238</v>
      </c>
      <c r="C105" t="s">
        <v>239</v>
      </c>
      <c r="D105" s="21">
        <v>6.2799999999999995E-2</v>
      </c>
      <c r="E105" s="22">
        <v>4.72</v>
      </c>
      <c r="F105" s="21">
        <v>0.19850000000000001</v>
      </c>
      <c r="G105" s="22">
        <v>5.97</v>
      </c>
      <c r="H105" s="21">
        <v>0.15840000000000001</v>
      </c>
      <c r="I105" s="22">
        <v>6.73</v>
      </c>
      <c r="J105" s="23">
        <v>0.3569</v>
      </c>
      <c r="K105" s="22">
        <v>6.31</v>
      </c>
      <c r="L105" s="23">
        <v>353.39</v>
      </c>
      <c r="M105" s="29"/>
      <c r="N105" s="38">
        <v>166.7</v>
      </c>
      <c r="O105" s="39">
        <v>8.6199999999999992</v>
      </c>
      <c r="P105" s="38">
        <v>195.5</v>
      </c>
      <c r="Q105" s="39">
        <v>7.69</v>
      </c>
      <c r="R105" s="29"/>
      <c r="S105" s="23">
        <v>204.4</v>
      </c>
      <c r="T105" s="22">
        <v>-6.84</v>
      </c>
      <c r="U105" s="23">
        <v>204.4</v>
      </c>
      <c r="V105" s="22">
        <v>-6.84</v>
      </c>
      <c r="W105" s="23">
        <v>204.4</v>
      </c>
      <c r="X105" s="22">
        <v>-6.84</v>
      </c>
      <c r="Y105" s="23">
        <v>204.4</v>
      </c>
      <c r="Z105" s="22">
        <v>-6.84</v>
      </c>
      <c r="AA105" s="23">
        <v>295.8</v>
      </c>
      <c r="AB105" s="22">
        <v>-3.59</v>
      </c>
      <c r="AC105" s="23">
        <v>295.8</v>
      </c>
      <c r="AD105" s="22">
        <v>-3.59</v>
      </c>
      <c r="AE105" s="23">
        <v>295.8</v>
      </c>
      <c r="AF105" s="22">
        <v>-38.96</v>
      </c>
      <c r="AG105" s="23">
        <v>1039.4000000000001</v>
      </c>
      <c r="AH105" s="22">
        <v>2.1</v>
      </c>
      <c r="AI105" s="23">
        <v>1039.4000000000001</v>
      </c>
      <c r="AJ105" s="22">
        <v>-10.45</v>
      </c>
      <c r="AK105" s="23">
        <v>2083.8000000000002</v>
      </c>
      <c r="AL105" s="22">
        <v>-3.51</v>
      </c>
      <c r="AM105" s="23">
        <v>8940.4</v>
      </c>
      <c r="AN105" s="22">
        <v>2.89</v>
      </c>
      <c r="AO105" s="29"/>
      <c r="AP105" s="40">
        <v>0</v>
      </c>
      <c r="AQ105" s="41">
        <v>0</v>
      </c>
      <c r="AR105" s="40">
        <v>724.4899999999999</v>
      </c>
      <c r="AS105" s="41">
        <v>1.99</v>
      </c>
      <c r="AT105" s="40">
        <v>753.29</v>
      </c>
      <c r="AU105" s="41">
        <v>2.02</v>
      </c>
      <c r="AV105" s="29"/>
      <c r="AW105" s="42">
        <v>1.39</v>
      </c>
      <c r="AX105" s="42">
        <v>1.95</v>
      </c>
      <c r="AY105" s="22">
        <v>4.84</v>
      </c>
      <c r="AZ105" s="42">
        <v>0</v>
      </c>
      <c r="BA105" s="22">
        <v>0</v>
      </c>
      <c r="BB105" s="42">
        <v>0</v>
      </c>
      <c r="BC105" s="22">
        <v>0</v>
      </c>
      <c r="BD105" s="29"/>
      <c r="BE105" s="43">
        <v>83.85</v>
      </c>
      <c r="BF105" s="39">
        <v>7.71</v>
      </c>
      <c r="BG105" s="43">
        <v>75.8</v>
      </c>
      <c r="BH105" s="39">
        <v>7.75</v>
      </c>
      <c r="BI105" s="43">
        <v>51.1</v>
      </c>
      <c r="BJ105" s="39">
        <v>14.45</v>
      </c>
      <c r="BK105" s="43">
        <v>10.45</v>
      </c>
      <c r="BL105" s="39">
        <v>4.5</v>
      </c>
      <c r="BM105" s="29"/>
    </row>
    <row r="106" spans="1:65" x14ac:dyDescent="0.35">
      <c r="A106">
        <v>5</v>
      </c>
      <c r="B106" t="s">
        <v>240</v>
      </c>
      <c r="C106" t="s">
        <v>241</v>
      </c>
      <c r="D106" s="21">
        <v>0.1114</v>
      </c>
      <c r="E106" s="22">
        <v>16.86</v>
      </c>
      <c r="F106" s="21">
        <v>0.43070000000000003</v>
      </c>
      <c r="G106" s="22">
        <v>23.22</v>
      </c>
      <c r="H106" s="21">
        <v>0.33710000000000001</v>
      </c>
      <c r="I106" s="22">
        <v>25.65</v>
      </c>
      <c r="J106" s="23">
        <v>0.76780000000000004</v>
      </c>
      <c r="K106" s="22">
        <v>24.27</v>
      </c>
      <c r="L106" s="23">
        <v>557.69000000000005</v>
      </c>
      <c r="M106" s="29"/>
      <c r="N106" s="38">
        <v>254.04</v>
      </c>
      <c r="O106" s="39">
        <v>-0.51</v>
      </c>
      <c r="P106" s="38">
        <v>316.68</v>
      </c>
      <c r="Q106" s="39">
        <v>-0.53</v>
      </c>
      <c r="R106" s="29"/>
      <c r="S106" s="23">
        <v>244.11</v>
      </c>
      <c r="T106" s="22">
        <v>6.73</v>
      </c>
      <c r="U106" s="23">
        <v>432.79</v>
      </c>
      <c r="V106" s="22">
        <v>6.73</v>
      </c>
      <c r="W106" s="23">
        <v>715.15000000000009</v>
      </c>
      <c r="X106" s="22">
        <v>6.73</v>
      </c>
      <c r="Y106" s="23">
        <v>715.15000000000009</v>
      </c>
      <c r="Z106" s="22">
        <v>6.73</v>
      </c>
      <c r="AA106" s="23">
        <v>967.51</v>
      </c>
      <c r="AB106" s="22">
        <v>6.73</v>
      </c>
      <c r="AC106" s="23">
        <v>967.51</v>
      </c>
      <c r="AD106" s="22">
        <v>6.73</v>
      </c>
      <c r="AE106" s="23">
        <v>967.51</v>
      </c>
      <c r="AF106" s="22">
        <v>6.73</v>
      </c>
      <c r="AG106" s="23">
        <v>2734.0299999999997</v>
      </c>
      <c r="AH106" s="22">
        <v>6.73</v>
      </c>
      <c r="AI106" s="23">
        <v>2986.39</v>
      </c>
      <c r="AJ106" s="22">
        <v>6.73</v>
      </c>
      <c r="AK106" s="23">
        <v>6519.43</v>
      </c>
      <c r="AL106" s="22">
        <v>6.73</v>
      </c>
      <c r="AM106" s="23">
        <v>10809.550000000001</v>
      </c>
      <c r="AN106" s="22">
        <v>6.73</v>
      </c>
      <c r="AO106" s="29"/>
      <c r="AP106" s="40">
        <v>0</v>
      </c>
      <c r="AQ106" s="41">
        <v>0</v>
      </c>
      <c r="AR106" s="40">
        <v>1055.8400000000001</v>
      </c>
      <c r="AS106" s="41">
        <v>9.84</v>
      </c>
      <c r="AT106" s="40">
        <v>1307.1600000000001</v>
      </c>
      <c r="AU106" s="41">
        <v>8.83</v>
      </c>
      <c r="AV106" s="29"/>
      <c r="AW106" s="42">
        <v>1.4</v>
      </c>
      <c r="AX106" s="42">
        <v>2.5</v>
      </c>
      <c r="AY106" s="22">
        <v>4.17</v>
      </c>
      <c r="AZ106" s="42">
        <v>38.1</v>
      </c>
      <c r="BA106" s="22">
        <v>-33.39</v>
      </c>
      <c r="BB106" s="42">
        <v>0</v>
      </c>
      <c r="BC106" s="22">
        <v>0</v>
      </c>
      <c r="BD106" s="29"/>
      <c r="BE106" s="43">
        <v>83.85</v>
      </c>
      <c r="BF106" s="39">
        <v>7.71</v>
      </c>
      <c r="BG106" s="43">
        <v>75.8</v>
      </c>
      <c r="BH106" s="39">
        <v>7.75</v>
      </c>
      <c r="BI106" s="43">
        <v>51.1</v>
      </c>
      <c r="BJ106" s="39">
        <v>14.45</v>
      </c>
      <c r="BK106" s="43">
        <v>12.05</v>
      </c>
      <c r="BL106" s="39">
        <v>4.78</v>
      </c>
      <c r="BM106" s="29"/>
    </row>
    <row r="107" spans="1:65" x14ac:dyDescent="0.35">
      <c r="A107">
        <v>5</v>
      </c>
      <c r="B107" t="s">
        <v>242</v>
      </c>
      <c r="C107" t="s">
        <v>243</v>
      </c>
      <c r="D107" s="21">
        <v>0.10539999999999999</v>
      </c>
      <c r="E107" s="22">
        <v>11.29</v>
      </c>
      <c r="F107" s="21">
        <v>0.27539999999999998</v>
      </c>
      <c r="G107" s="22">
        <v>12.5</v>
      </c>
      <c r="H107" s="21">
        <v>0.21560000000000001</v>
      </c>
      <c r="I107" s="22">
        <v>12.14</v>
      </c>
      <c r="J107" s="23">
        <v>0.49099999999999999</v>
      </c>
      <c r="K107" s="22">
        <v>12.34</v>
      </c>
      <c r="L107" s="23">
        <v>473.33</v>
      </c>
      <c r="M107" s="29"/>
      <c r="N107" s="38">
        <v>229.14</v>
      </c>
      <c r="O107" s="39">
        <v>8.2200000000000006</v>
      </c>
      <c r="P107" s="38">
        <v>272.10000000000002</v>
      </c>
      <c r="Q107" s="39">
        <v>4.8600000000000003</v>
      </c>
      <c r="R107" s="29"/>
      <c r="S107" s="23">
        <v>207.26</v>
      </c>
      <c r="T107" s="22">
        <v>5</v>
      </c>
      <c r="U107" s="23">
        <v>207.26</v>
      </c>
      <c r="V107" s="22">
        <v>5</v>
      </c>
      <c r="W107" s="23">
        <v>281.69</v>
      </c>
      <c r="X107" s="22">
        <v>5</v>
      </c>
      <c r="Y107" s="23">
        <v>281.69</v>
      </c>
      <c r="Z107" s="22">
        <v>5</v>
      </c>
      <c r="AA107" s="23">
        <v>524.70000000000005</v>
      </c>
      <c r="AB107" s="22">
        <v>5</v>
      </c>
      <c r="AC107" s="23">
        <v>524.70000000000005</v>
      </c>
      <c r="AD107" s="22">
        <v>5</v>
      </c>
      <c r="AE107" s="23">
        <v>524.70000000000005</v>
      </c>
      <c r="AF107" s="22">
        <v>5</v>
      </c>
      <c r="AG107" s="23">
        <v>3253.24</v>
      </c>
      <c r="AH107" s="22">
        <v>5</v>
      </c>
      <c r="AI107" s="23">
        <v>3253.24</v>
      </c>
      <c r="AJ107" s="22">
        <v>5</v>
      </c>
      <c r="AK107" s="23">
        <v>3253.24</v>
      </c>
      <c r="AL107" s="22">
        <v>5</v>
      </c>
      <c r="AM107" s="23">
        <v>24547.73</v>
      </c>
      <c r="AN107" s="22">
        <v>5</v>
      </c>
      <c r="AO107" s="29"/>
      <c r="AP107" s="40">
        <v>0</v>
      </c>
      <c r="AQ107" s="41">
        <v>0</v>
      </c>
      <c r="AR107" s="40">
        <v>909.73</v>
      </c>
      <c r="AS107" s="41">
        <v>9.02</v>
      </c>
      <c r="AT107" s="40">
        <v>952.69</v>
      </c>
      <c r="AU107" s="41">
        <v>7.99</v>
      </c>
      <c r="AV107" s="29"/>
      <c r="AW107" s="42">
        <v>2.09</v>
      </c>
      <c r="AX107" s="42">
        <v>2.48</v>
      </c>
      <c r="AY107" s="22">
        <v>18.66</v>
      </c>
      <c r="AZ107" s="42">
        <v>39.299999999999997</v>
      </c>
      <c r="BA107" s="22">
        <v>2.99</v>
      </c>
      <c r="BB107" s="42">
        <v>0</v>
      </c>
      <c r="BC107" s="22">
        <v>0</v>
      </c>
      <c r="BD107" s="29"/>
      <c r="BE107" s="43">
        <v>81.5</v>
      </c>
      <c r="BF107" s="39">
        <v>7.52</v>
      </c>
      <c r="BG107" s="43">
        <v>74</v>
      </c>
      <c r="BH107" s="39">
        <v>8.0299999999999994</v>
      </c>
      <c r="BI107" s="43">
        <v>49.25</v>
      </c>
      <c r="BJ107" s="39">
        <v>18.39</v>
      </c>
      <c r="BK107" s="43">
        <v>13.15</v>
      </c>
      <c r="BL107" s="39">
        <v>6.05</v>
      </c>
      <c r="BM107" s="29"/>
    </row>
    <row r="108" spans="1:65" x14ac:dyDescent="0.35">
      <c r="A108">
        <v>5</v>
      </c>
      <c r="B108" t="s">
        <v>244</v>
      </c>
      <c r="C108" t="s">
        <v>245</v>
      </c>
      <c r="D108" s="21">
        <v>8.7499999999999994E-2</v>
      </c>
      <c r="E108" s="22">
        <v>10.32</v>
      </c>
      <c r="F108" s="21">
        <v>0.1661</v>
      </c>
      <c r="G108" s="22">
        <v>12.33</v>
      </c>
      <c r="H108" s="21">
        <v>0.13350000000000001</v>
      </c>
      <c r="I108" s="22">
        <v>12.28</v>
      </c>
      <c r="J108" s="23">
        <v>0.29959999999999998</v>
      </c>
      <c r="K108" s="22">
        <v>12.31</v>
      </c>
      <c r="L108" s="23">
        <v>712.89</v>
      </c>
      <c r="M108" s="29"/>
      <c r="N108" s="38">
        <v>275</v>
      </c>
      <c r="O108" s="39">
        <v>0.36</v>
      </c>
      <c r="P108" s="38">
        <v>310</v>
      </c>
      <c r="Q108" s="39">
        <v>0.32</v>
      </c>
      <c r="R108" s="29"/>
      <c r="S108" s="23">
        <v>220</v>
      </c>
      <c r="T108" s="22">
        <v>0</v>
      </c>
      <c r="U108" s="23">
        <v>220</v>
      </c>
      <c r="V108" s="22">
        <v>0</v>
      </c>
      <c r="W108" s="23">
        <v>220</v>
      </c>
      <c r="X108" s="22">
        <v>0</v>
      </c>
      <c r="Y108" s="23">
        <v>220</v>
      </c>
      <c r="Z108" s="22">
        <v>0</v>
      </c>
      <c r="AA108" s="23">
        <v>220</v>
      </c>
      <c r="AB108" s="22">
        <v>0</v>
      </c>
      <c r="AC108" s="23">
        <v>220</v>
      </c>
      <c r="AD108" s="22">
        <v>0</v>
      </c>
      <c r="AE108" s="23">
        <v>220</v>
      </c>
      <c r="AF108" s="22">
        <v>0</v>
      </c>
      <c r="AG108" s="23">
        <v>220</v>
      </c>
      <c r="AH108" s="22">
        <v>0</v>
      </c>
      <c r="AI108" s="23">
        <v>220</v>
      </c>
      <c r="AJ108" s="22">
        <v>0</v>
      </c>
      <c r="AK108" s="23">
        <v>220</v>
      </c>
      <c r="AL108" s="22">
        <v>0</v>
      </c>
      <c r="AM108" s="23">
        <v>220</v>
      </c>
      <c r="AN108" s="22">
        <v>0</v>
      </c>
      <c r="AO108" s="29"/>
      <c r="AP108" s="40">
        <v>0</v>
      </c>
      <c r="AQ108" s="41">
        <v>0</v>
      </c>
      <c r="AR108" s="40">
        <v>1207.8899999999999</v>
      </c>
      <c r="AS108" s="41">
        <v>5.93</v>
      </c>
      <c r="AT108" s="40">
        <v>1242.8899999999999</v>
      </c>
      <c r="AU108" s="41">
        <v>5.76</v>
      </c>
      <c r="AV108" s="29"/>
      <c r="AW108" s="42">
        <v>0</v>
      </c>
      <c r="AX108" s="42">
        <v>0</v>
      </c>
      <c r="AY108" s="22">
        <v>0</v>
      </c>
      <c r="AZ108" s="42">
        <v>0</v>
      </c>
      <c r="BA108" s="22">
        <v>0</v>
      </c>
      <c r="BB108" s="42">
        <v>0</v>
      </c>
      <c r="BC108" s="22">
        <v>0</v>
      </c>
      <c r="BD108" s="29"/>
      <c r="BE108" s="43">
        <v>83.8</v>
      </c>
      <c r="BF108" s="39">
        <v>7.71</v>
      </c>
      <c r="BG108" s="43">
        <v>63.4</v>
      </c>
      <c r="BH108" s="39">
        <v>7.82</v>
      </c>
      <c r="BI108" s="43">
        <v>48</v>
      </c>
      <c r="BJ108" s="39">
        <v>7.5</v>
      </c>
      <c r="BK108" s="43">
        <v>0</v>
      </c>
      <c r="BL108" s="39">
        <v>0</v>
      </c>
      <c r="BM108" s="29"/>
    </row>
    <row r="109" spans="1:65" x14ac:dyDescent="0.35">
      <c r="A109">
        <v>5</v>
      </c>
      <c r="B109" t="s">
        <v>246</v>
      </c>
      <c r="C109" t="s">
        <v>247</v>
      </c>
      <c r="D109" s="21">
        <v>9.2600000000000002E-2</v>
      </c>
      <c r="E109" s="22">
        <v>5.86</v>
      </c>
      <c r="F109" s="21">
        <v>0.248</v>
      </c>
      <c r="G109" s="22">
        <v>10.19</v>
      </c>
      <c r="H109" s="21">
        <v>0.17180000000000001</v>
      </c>
      <c r="I109" s="22">
        <v>11.83</v>
      </c>
      <c r="J109" s="23">
        <v>0.41980000000000001</v>
      </c>
      <c r="K109" s="22">
        <v>10.85</v>
      </c>
      <c r="L109" s="23">
        <v>428.24</v>
      </c>
      <c r="M109" s="29"/>
      <c r="N109" s="38">
        <v>239.15</v>
      </c>
      <c r="O109" s="39">
        <v>9.7100000000000009</v>
      </c>
      <c r="P109" s="38">
        <v>258.3</v>
      </c>
      <c r="Q109" s="39">
        <v>9.4700000000000006</v>
      </c>
      <c r="R109" s="29"/>
      <c r="S109" s="23">
        <v>250.02</v>
      </c>
      <c r="T109" s="22">
        <v>3.69</v>
      </c>
      <c r="U109" s="23">
        <v>250.02</v>
      </c>
      <c r="V109" s="22">
        <v>3.69</v>
      </c>
      <c r="W109" s="23">
        <v>272.25</v>
      </c>
      <c r="X109" s="22">
        <v>3.69</v>
      </c>
      <c r="Y109" s="23">
        <v>272.25</v>
      </c>
      <c r="Z109" s="22">
        <v>3.69</v>
      </c>
      <c r="AA109" s="23">
        <v>272.25</v>
      </c>
      <c r="AB109" s="22">
        <v>3.69</v>
      </c>
      <c r="AC109" s="23">
        <v>272.25</v>
      </c>
      <c r="AD109" s="22">
        <v>3.69</v>
      </c>
      <c r="AE109" s="23">
        <v>272.25</v>
      </c>
      <c r="AF109" s="22">
        <v>3.69</v>
      </c>
      <c r="AG109" s="23">
        <v>1315.93</v>
      </c>
      <c r="AH109" s="22">
        <v>3.69</v>
      </c>
      <c r="AI109" s="23">
        <v>1576.85</v>
      </c>
      <c r="AJ109" s="22">
        <v>3.69</v>
      </c>
      <c r="AK109" s="23">
        <v>3859.9</v>
      </c>
      <c r="AL109" s="22">
        <v>3.69</v>
      </c>
      <c r="AM109" s="23">
        <v>19515.099999999999</v>
      </c>
      <c r="AN109" s="22">
        <v>3.69</v>
      </c>
      <c r="AO109" s="29"/>
      <c r="AP109" s="40">
        <v>0</v>
      </c>
      <c r="AQ109" s="41">
        <v>0</v>
      </c>
      <c r="AR109" s="40">
        <v>917.41</v>
      </c>
      <c r="AS109" s="41">
        <v>6.23</v>
      </c>
      <c r="AT109" s="40">
        <v>936.56</v>
      </c>
      <c r="AU109" s="41">
        <v>6.23</v>
      </c>
      <c r="AV109" s="29"/>
      <c r="AW109" s="42">
        <v>1.87</v>
      </c>
      <c r="AX109" s="42">
        <v>1.87</v>
      </c>
      <c r="AY109" s="22">
        <v>0</v>
      </c>
      <c r="AZ109" s="42">
        <v>78.599999999999994</v>
      </c>
      <c r="BA109" s="22">
        <v>3.5</v>
      </c>
      <c r="BB109" s="42">
        <v>0</v>
      </c>
      <c r="BC109" s="22">
        <v>0</v>
      </c>
      <c r="BD109" s="29"/>
      <c r="BE109" s="43">
        <v>83.85</v>
      </c>
      <c r="BF109" s="39">
        <v>7.85</v>
      </c>
      <c r="BG109" s="43">
        <v>75.8</v>
      </c>
      <c r="BH109" s="39">
        <v>7.82</v>
      </c>
      <c r="BI109" s="43">
        <v>48.15</v>
      </c>
      <c r="BJ109" s="39">
        <v>7.84</v>
      </c>
      <c r="BK109" s="43">
        <v>9.1999999999999993</v>
      </c>
      <c r="BL109" s="39">
        <v>3.37</v>
      </c>
      <c r="BM109" s="29"/>
    </row>
    <row r="110" spans="1:65" x14ac:dyDescent="0.35">
      <c r="A110">
        <v>5</v>
      </c>
      <c r="B110" t="s">
        <v>248</v>
      </c>
      <c r="C110" t="s">
        <v>249</v>
      </c>
      <c r="D110" s="21">
        <v>9.9000000000000005E-2</v>
      </c>
      <c r="E110" s="22">
        <v>3.33</v>
      </c>
      <c r="F110" s="21">
        <v>0.32990000000000003</v>
      </c>
      <c r="G110" s="22">
        <v>4.13</v>
      </c>
      <c r="H110" s="21">
        <v>0.25180000000000002</v>
      </c>
      <c r="I110" s="22">
        <v>4.0999999999999996</v>
      </c>
      <c r="J110" s="23">
        <v>0.58170000000000011</v>
      </c>
      <c r="K110" s="22">
        <v>4.1100000000000003</v>
      </c>
      <c r="L110" s="23">
        <v>413.78</v>
      </c>
      <c r="M110" s="29"/>
      <c r="N110" s="38">
        <v>342.39</v>
      </c>
      <c r="O110" s="39">
        <v>8.2200000000000006</v>
      </c>
      <c r="P110" s="38">
        <v>366.79</v>
      </c>
      <c r="Q110" s="39">
        <v>7.63</v>
      </c>
      <c r="R110" s="29"/>
      <c r="S110" s="23">
        <v>186</v>
      </c>
      <c r="T110" s="22">
        <v>3.05</v>
      </c>
      <c r="U110" s="23">
        <v>240</v>
      </c>
      <c r="V110" s="22">
        <v>3</v>
      </c>
      <c r="W110" s="23">
        <v>240</v>
      </c>
      <c r="X110" s="22">
        <v>3</v>
      </c>
      <c r="Y110" s="23">
        <v>240</v>
      </c>
      <c r="Z110" s="22">
        <v>3</v>
      </c>
      <c r="AA110" s="23">
        <v>240</v>
      </c>
      <c r="AB110" s="22">
        <v>3</v>
      </c>
      <c r="AC110" s="23">
        <v>240</v>
      </c>
      <c r="AD110" s="22">
        <v>3</v>
      </c>
      <c r="AE110" s="23">
        <v>240</v>
      </c>
      <c r="AF110" s="22">
        <v>3</v>
      </c>
      <c r="AG110" s="23">
        <v>976</v>
      </c>
      <c r="AH110" s="22">
        <v>0.72</v>
      </c>
      <c r="AI110" s="23">
        <v>1160</v>
      </c>
      <c r="AJ110" s="22">
        <v>0.61</v>
      </c>
      <c r="AK110" s="23">
        <v>2770</v>
      </c>
      <c r="AL110" s="22">
        <v>0.25</v>
      </c>
      <c r="AM110" s="23">
        <v>13810</v>
      </c>
      <c r="AN110" s="22">
        <v>0.05</v>
      </c>
      <c r="AO110" s="29"/>
      <c r="AP110" s="40">
        <v>0</v>
      </c>
      <c r="AQ110" s="41">
        <v>0</v>
      </c>
      <c r="AR110" s="40">
        <v>942.17</v>
      </c>
      <c r="AS110" s="41">
        <v>5</v>
      </c>
      <c r="AT110" s="40">
        <v>1020.5699999999999</v>
      </c>
      <c r="AU110" s="41">
        <v>4.76</v>
      </c>
      <c r="AV110" s="29"/>
      <c r="AW110" s="42">
        <v>1.5</v>
      </c>
      <c r="AX110" s="42">
        <v>2</v>
      </c>
      <c r="AY110" s="22">
        <v>0</v>
      </c>
      <c r="AZ110" s="42">
        <v>86.75</v>
      </c>
      <c r="BA110" s="22">
        <v>3.03</v>
      </c>
      <c r="BB110" s="42">
        <v>3.2</v>
      </c>
      <c r="BC110" s="22">
        <v>0</v>
      </c>
      <c r="BD110" s="29"/>
      <c r="BE110" s="43">
        <v>83.85</v>
      </c>
      <c r="BF110" s="39">
        <v>7.71</v>
      </c>
      <c r="BG110" s="43">
        <v>75.8</v>
      </c>
      <c r="BH110" s="39">
        <v>7.75</v>
      </c>
      <c r="BI110" s="43">
        <v>51.1</v>
      </c>
      <c r="BJ110" s="39">
        <v>14.45</v>
      </c>
      <c r="BK110" s="43">
        <v>15</v>
      </c>
      <c r="BL110" s="39">
        <v>29.31</v>
      </c>
      <c r="BM110" s="29"/>
    </row>
    <row r="111" spans="1:65" x14ac:dyDescent="0.35">
      <c r="A111">
        <v>5</v>
      </c>
      <c r="B111" t="s">
        <v>250</v>
      </c>
      <c r="C111" t="s">
        <v>251</v>
      </c>
      <c r="D111" s="21">
        <v>0.1069</v>
      </c>
      <c r="E111" s="22">
        <v>9.74</v>
      </c>
      <c r="F111" s="21">
        <v>0.27360000000000001</v>
      </c>
      <c r="G111" s="22">
        <v>11.7</v>
      </c>
      <c r="H111" s="21">
        <v>0.2213</v>
      </c>
      <c r="I111" s="22">
        <v>13.34</v>
      </c>
      <c r="J111" s="23">
        <v>0.49490000000000001</v>
      </c>
      <c r="K111" s="22">
        <v>12.43</v>
      </c>
      <c r="L111" s="23">
        <v>563.02</v>
      </c>
      <c r="M111" s="29"/>
      <c r="N111" s="38">
        <v>198.25</v>
      </c>
      <c r="O111" s="39">
        <v>2.73</v>
      </c>
      <c r="P111" s="38">
        <v>221.8</v>
      </c>
      <c r="Q111" s="39">
        <v>2.66</v>
      </c>
      <c r="R111" s="29"/>
      <c r="S111" s="23">
        <v>224.1</v>
      </c>
      <c r="T111" s="22">
        <v>0</v>
      </c>
      <c r="U111" s="23">
        <v>224.1</v>
      </c>
      <c r="V111" s="22">
        <v>0</v>
      </c>
      <c r="W111" s="23">
        <v>224.1</v>
      </c>
      <c r="X111" s="22">
        <v>0</v>
      </c>
      <c r="Y111" s="23">
        <v>224.1</v>
      </c>
      <c r="Z111" s="22">
        <v>0</v>
      </c>
      <c r="AA111" s="23">
        <v>224.1</v>
      </c>
      <c r="AB111" s="22">
        <v>0</v>
      </c>
      <c r="AC111" s="23">
        <v>224.1</v>
      </c>
      <c r="AD111" s="22">
        <v>0</v>
      </c>
      <c r="AE111" s="23">
        <v>224.1</v>
      </c>
      <c r="AF111" s="22">
        <v>0</v>
      </c>
      <c r="AG111" s="23">
        <v>1120.5</v>
      </c>
      <c r="AH111" s="22">
        <v>0</v>
      </c>
      <c r="AI111" s="23">
        <v>1120.5</v>
      </c>
      <c r="AJ111" s="22">
        <v>0</v>
      </c>
      <c r="AK111" s="23">
        <v>2241</v>
      </c>
      <c r="AL111" s="22">
        <v>0</v>
      </c>
      <c r="AM111" s="23">
        <v>4482</v>
      </c>
      <c r="AN111" s="22">
        <v>0</v>
      </c>
      <c r="AO111" s="29"/>
      <c r="AP111" s="40">
        <v>0</v>
      </c>
      <c r="AQ111" s="41">
        <v>0</v>
      </c>
      <c r="AR111" s="40">
        <v>985.37</v>
      </c>
      <c r="AS111" s="41">
        <v>5.94</v>
      </c>
      <c r="AT111" s="40">
        <v>1008.92</v>
      </c>
      <c r="AU111" s="41">
        <v>5.84</v>
      </c>
      <c r="AV111" s="29"/>
      <c r="AW111" s="42">
        <v>1.41</v>
      </c>
      <c r="AX111" s="42">
        <v>2.0699999999999998</v>
      </c>
      <c r="AY111" s="22">
        <v>2.99</v>
      </c>
      <c r="AZ111" s="42">
        <v>0</v>
      </c>
      <c r="BA111" s="22">
        <v>0</v>
      </c>
      <c r="BB111" s="42">
        <v>0</v>
      </c>
      <c r="BC111" s="22">
        <v>0</v>
      </c>
      <c r="BD111" s="29"/>
      <c r="BE111" s="43">
        <v>77.849999999999994</v>
      </c>
      <c r="BF111" s="39">
        <v>0</v>
      </c>
      <c r="BG111" s="43">
        <v>70.349999999999994</v>
      </c>
      <c r="BH111" s="39">
        <v>0</v>
      </c>
      <c r="BI111" s="43">
        <v>51.1</v>
      </c>
      <c r="BJ111" s="39">
        <v>14.45</v>
      </c>
      <c r="BK111" s="43">
        <v>8.8000000000000007</v>
      </c>
      <c r="BL111" s="39">
        <v>2.92</v>
      </c>
      <c r="BM111" s="29"/>
    </row>
    <row r="112" spans="1:65" x14ac:dyDescent="0.35">
      <c r="A112">
        <v>5</v>
      </c>
      <c r="B112" t="s">
        <v>252</v>
      </c>
      <c r="C112" t="s">
        <v>253</v>
      </c>
      <c r="D112" s="21">
        <v>0.11713999999999999</v>
      </c>
      <c r="E112" s="22">
        <v>1.36</v>
      </c>
      <c r="F112" s="21">
        <v>0.41654000000000002</v>
      </c>
      <c r="G112" s="22">
        <v>13.96</v>
      </c>
      <c r="H112" s="21">
        <v>0.33350999999999997</v>
      </c>
      <c r="I112" s="22">
        <v>13.96</v>
      </c>
      <c r="J112" s="23">
        <v>0.75004999999999999</v>
      </c>
      <c r="K112" s="22">
        <v>13.96</v>
      </c>
      <c r="L112" s="23">
        <v>611.16</v>
      </c>
      <c r="M112" s="29"/>
      <c r="N112" s="38">
        <v>270.75</v>
      </c>
      <c r="O112" s="39">
        <v>1.77</v>
      </c>
      <c r="P112" s="38">
        <v>351.98</v>
      </c>
      <c r="Q112" s="39">
        <v>1.77</v>
      </c>
      <c r="R112" s="29"/>
      <c r="S112" s="23">
        <v>127.62</v>
      </c>
      <c r="T112" s="22">
        <v>17.850000000000001</v>
      </c>
      <c r="U112" s="23">
        <v>178.54</v>
      </c>
      <c r="V112" s="22">
        <v>17.850000000000001</v>
      </c>
      <c r="W112" s="23">
        <v>159.16</v>
      </c>
      <c r="X112" s="22">
        <v>13.1</v>
      </c>
      <c r="Y112" s="23">
        <v>216.16</v>
      </c>
      <c r="Z112" s="22">
        <v>13.6</v>
      </c>
      <c r="AA112" s="23">
        <v>273.16000000000003</v>
      </c>
      <c r="AB112" s="22">
        <v>13.89</v>
      </c>
      <c r="AC112" s="23">
        <v>330.16</v>
      </c>
      <c r="AD112" s="22">
        <v>14.08</v>
      </c>
      <c r="AE112" s="23">
        <v>387.16</v>
      </c>
      <c r="AF112" s="22">
        <v>14.22</v>
      </c>
      <c r="AG112" s="23">
        <v>1866.16</v>
      </c>
      <c r="AH112" s="22">
        <v>22.45</v>
      </c>
      <c r="AI112" s="23">
        <v>2202.16</v>
      </c>
      <c r="AJ112" s="22">
        <v>21.38</v>
      </c>
      <c r="AK112" s="23">
        <v>5142.16</v>
      </c>
      <c r="AL112" s="22">
        <v>18.100000000000001</v>
      </c>
      <c r="AM112" s="23">
        <v>25302.16</v>
      </c>
      <c r="AN112" s="22">
        <v>16.22</v>
      </c>
      <c r="AO112" s="29"/>
      <c r="AP112" s="40">
        <v>0</v>
      </c>
      <c r="AQ112" s="41">
        <v>0</v>
      </c>
      <c r="AR112" s="40">
        <v>1009.53</v>
      </c>
      <c r="AS112" s="41">
        <v>3.3</v>
      </c>
      <c r="AT112" s="40">
        <v>1141.68</v>
      </c>
      <c r="AU112" s="41">
        <v>3.76</v>
      </c>
      <c r="AV112" s="29"/>
      <c r="AW112" s="42">
        <v>2.0299999999999998</v>
      </c>
      <c r="AX112" s="42">
        <v>2.0299999999999998</v>
      </c>
      <c r="AY112" s="22">
        <v>4.0999999999999996</v>
      </c>
      <c r="AZ112" s="42">
        <v>86.4</v>
      </c>
      <c r="BA112" s="22">
        <v>4.3</v>
      </c>
      <c r="BB112" s="42">
        <v>1.9</v>
      </c>
      <c r="BC112" s="22">
        <v>5.56</v>
      </c>
      <c r="BD112" s="29"/>
      <c r="BE112" s="43">
        <v>83.87</v>
      </c>
      <c r="BF112" s="39">
        <v>7.71</v>
      </c>
      <c r="BG112" s="43">
        <v>75.8</v>
      </c>
      <c r="BH112" s="39">
        <v>7.7</v>
      </c>
      <c r="BI112" s="43">
        <v>51.11</v>
      </c>
      <c r="BJ112" s="39">
        <v>14.47</v>
      </c>
      <c r="BK112" s="43">
        <v>21.9</v>
      </c>
      <c r="BL112" s="39">
        <v>4.29</v>
      </c>
      <c r="BM112" s="29"/>
    </row>
    <row r="113" spans="1:65" x14ac:dyDescent="0.35">
      <c r="A113">
        <v>5</v>
      </c>
      <c r="B113" t="s">
        <v>254</v>
      </c>
      <c r="C113" t="s">
        <v>255</v>
      </c>
      <c r="D113" s="21">
        <v>0.1033</v>
      </c>
      <c r="E113" s="22">
        <v>5.5</v>
      </c>
      <c r="F113" s="21">
        <v>0.30740000000000001</v>
      </c>
      <c r="G113" s="22">
        <v>4.8600000000000003</v>
      </c>
      <c r="H113" s="21">
        <v>0.2576</v>
      </c>
      <c r="I113" s="22">
        <v>4.8600000000000003</v>
      </c>
      <c r="J113" s="23">
        <v>0.56499999999999995</v>
      </c>
      <c r="K113" s="22">
        <v>4.8600000000000003</v>
      </c>
      <c r="L113" s="23">
        <v>503.49</v>
      </c>
      <c r="M113" s="29"/>
      <c r="N113" s="38">
        <v>330.03</v>
      </c>
      <c r="O113" s="39">
        <v>8.5500000000000007</v>
      </c>
      <c r="P113" s="38">
        <v>342.05</v>
      </c>
      <c r="Q113" s="39">
        <v>8.23</v>
      </c>
      <c r="R113" s="29"/>
      <c r="S113" s="23">
        <v>443</v>
      </c>
      <c r="T113" s="22">
        <v>6.24</v>
      </c>
      <c r="U113" s="23">
        <v>443</v>
      </c>
      <c r="V113" s="22">
        <v>6.24</v>
      </c>
      <c r="W113" s="23">
        <v>443</v>
      </c>
      <c r="X113" s="22">
        <v>6.24</v>
      </c>
      <c r="Y113" s="23">
        <v>443</v>
      </c>
      <c r="Z113" s="22">
        <v>6.24</v>
      </c>
      <c r="AA113" s="23">
        <v>443</v>
      </c>
      <c r="AB113" s="22">
        <v>6.24</v>
      </c>
      <c r="AC113" s="23">
        <v>443</v>
      </c>
      <c r="AD113" s="22">
        <v>6.24</v>
      </c>
      <c r="AE113" s="23">
        <v>443</v>
      </c>
      <c r="AF113" s="22">
        <v>6.24</v>
      </c>
      <c r="AG113" s="23">
        <v>1858.4</v>
      </c>
      <c r="AH113" s="22">
        <v>6.08</v>
      </c>
      <c r="AI113" s="23">
        <v>2212</v>
      </c>
      <c r="AJ113" s="22">
        <v>6.07</v>
      </c>
      <c r="AK113" s="23">
        <v>3985.55</v>
      </c>
      <c r="AL113" s="22">
        <v>6.06</v>
      </c>
      <c r="AM113" s="23">
        <v>6983</v>
      </c>
      <c r="AN113" s="22">
        <v>6.09</v>
      </c>
      <c r="AO113" s="29"/>
      <c r="AP113" s="40">
        <v>0</v>
      </c>
      <c r="AQ113" s="41">
        <v>0</v>
      </c>
      <c r="AR113" s="40">
        <v>1276.52</v>
      </c>
      <c r="AS113" s="41">
        <v>6.53</v>
      </c>
      <c r="AT113" s="40">
        <v>1288.54</v>
      </c>
      <c r="AU113" s="41">
        <v>6.47</v>
      </c>
      <c r="AV113" s="29"/>
      <c r="AW113" s="42">
        <v>1.5</v>
      </c>
      <c r="AX113" s="42">
        <v>1.5</v>
      </c>
      <c r="AY113" s="22">
        <v>0</v>
      </c>
      <c r="AZ113" s="42">
        <v>0</v>
      </c>
      <c r="BA113" s="22">
        <v>0</v>
      </c>
      <c r="BB113" s="42">
        <v>0.6</v>
      </c>
      <c r="BC113" s="22">
        <v>0</v>
      </c>
      <c r="BD113" s="29"/>
      <c r="BE113" s="43">
        <v>83.85</v>
      </c>
      <c r="BF113" s="39">
        <v>7.71</v>
      </c>
      <c r="BG113" s="43">
        <v>75.8</v>
      </c>
      <c r="BH113" s="39">
        <v>7.75</v>
      </c>
      <c r="BI113" s="43">
        <v>51.1</v>
      </c>
      <c r="BJ113" s="39">
        <v>14.45</v>
      </c>
      <c r="BK113" s="43">
        <v>16.600000000000001</v>
      </c>
      <c r="BL113" s="39">
        <v>5.73</v>
      </c>
      <c r="BM113" s="29"/>
    </row>
    <row r="114" spans="1:65" x14ac:dyDescent="0.35">
      <c r="A114">
        <v>5</v>
      </c>
      <c r="B114" t="s">
        <v>256</v>
      </c>
      <c r="C114" t="s">
        <v>257</v>
      </c>
      <c r="D114" s="21">
        <v>7.9299999999999995E-2</v>
      </c>
      <c r="E114" s="22">
        <v>-2.1</v>
      </c>
      <c r="F114" s="21">
        <v>0.27029999999999998</v>
      </c>
      <c r="G114" s="22">
        <v>5.58</v>
      </c>
      <c r="H114" s="21">
        <v>0.26619999999999999</v>
      </c>
      <c r="I114" s="22">
        <v>4.62</v>
      </c>
      <c r="J114" s="23">
        <v>0.53649999999999998</v>
      </c>
      <c r="K114" s="22">
        <v>5.0999999999999996</v>
      </c>
      <c r="L114" s="23">
        <v>361.01</v>
      </c>
      <c r="M114" s="29"/>
      <c r="N114" s="38">
        <v>329.26</v>
      </c>
      <c r="O114" s="39">
        <v>8.57</v>
      </c>
      <c r="P114" s="38">
        <v>340.52</v>
      </c>
      <c r="Q114" s="39">
        <v>8.27</v>
      </c>
      <c r="R114" s="29"/>
      <c r="S114" s="23">
        <v>272.7</v>
      </c>
      <c r="T114" s="22">
        <v>0</v>
      </c>
      <c r="U114" s="23">
        <v>272.7</v>
      </c>
      <c r="V114" s="22">
        <v>0</v>
      </c>
      <c r="W114" s="23">
        <v>272.7</v>
      </c>
      <c r="X114" s="22">
        <v>0</v>
      </c>
      <c r="Y114" s="23">
        <v>272.7</v>
      </c>
      <c r="Z114" s="22">
        <v>0</v>
      </c>
      <c r="AA114" s="23">
        <v>272.7</v>
      </c>
      <c r="AB114" s="22">
        <v>0</v>
      </c>
      <c r="AC114" s="23">
        <v>272.7</v>
      </c>
      <c r="AD114" s="22">
        <v>0</v>
      </c>
      <c r="AE114" s="23">
        <v>272.7</v>
      </c>
      <c r="AF114" s="22">
        <v>0</v>
      </c>
      <c r="AG114" s="23">
        <v>272.7</v>
      </c>
      <c r="AH114" s="22">
        <v>0</v>
      </c>
      <c r="AI114" s="23">
        <v>272.7</v>
      </c>
      <c r="AJ114" s="22">
        <v>0</v>
      </c>
      <c r="AK114" s="23">
        <v>272.7</v>
      </c>
      <c r="AL114" s="22">
        <v>0</v>
      </c>
      <c r="AM114" s="23">
        <v>272.7</v>
      </c>
      <c r="AN114" s="22">
        <v>0</v>
      </c>
      <c r="AO114" s="29"/>
      <c r="AP114" s="40">
        <v>0</v>
      </c>
      <c r="AQ114" s="41">
        <v>0</v>
      </c>
      <c r="AR114" s="40">
        <v>962.97</v>
      </c>
      <c r="AS114" s="41">
        <v>1.93</v>
      </c>
      <c r="AT114" s="40">
        <v>974.23</v>
      </c>
      <c r="AU114" s="41">
        <v>1.91</v>
      </c>
      <c r="AV114" s="29"/>
      <c r="AW114" s="42">
        <v>1.2</v>
      </c>
      <c r="AX114" s="42">
        <v>1.2</v>
      </c>
      <c r="AY114" s="22">
        <v>0</v>
      </c>
      <c r="AZ114" s="42">
        <v>36.54</v>
      </c>
      <c r="BA114" s="22">
        <v>0.5</v>
      </c>
      <c r="BB114" s="42">
        <v>0</v>
      </c>
      <c r="BC114" s="22">
        <v>0</v>
      </c>
      <c r="BD114" s="29"/>
      <c r="BE114" s="43">
        <v>83.85</v>
      </c>
      <c r="BF114" s="39">
        <v>7.71</v>
      </c>
      <c r="BG114" s="43">
        <v>75.8</v>
      </c>
      <c r="BH114" s="39">
        <v>7.75</v>
      </c>
      <c r="BI114" s="43">
        <v>51.1</v>
      </c>
      <c r="BJ114" s="39">
        <v>14.45</v>
      </c>
      <c r="BK114" s="43">
        <v>12.5</v>
      </c>
      <c r="BL114" s="39">
        <v>4.17</v>
      </c>
      <c r="BM114" s="29"/>
    </row>
    <row r="115" spans="1:65" x14ac:dyDescent="0.35">
      <c r="A115">
        <v>5</v>
      </c>
      <c r="B115" t="s">
        <v>258</v>
      </c>
      <c r="C115" t="s">
        <v>259</v>
      </c>
      <c r="D115" s="21">
        <v>0.1477</v>
      </c>
      <c r="E115" s="22">
        <v>11.48</v>
      </c>
      <c r="F115" s="21">
        <v>0.31680000000000003</v>
      </c>
      <c r="G115" s="22">
        <v>6.33</v>
      </c>
      <c r="H115" s="21">
        <v>0.2422</v>
      </c>
      <c r="I115" s="22">
        <v>4.72</v>
      </c>
      <c r="J115" s="23">
        <v>0.55900000000000005</v>
      </c>
      <c r="K115" s="22">
        <v>5.63</v>
      </c>
      <c r="L115" s="23">
        <v>552.67999999999995</v>
      </c>
      <c r="M115" s="29"/>
      <c r="N115" s="38">
        <v>201.79</v>
      </c>
      <c r="O115" s="39">
        <v>3.06</v>
      </c>
      <c r="P115" s="38">
        <v>238.58</v>
      </c>
      <c r="Q115" s="39">
        <v>3.51</v>
      </c>
      <c r="R115" s="29"/>
      <c r="S115" s="23">
        <v>253.48</v>
      </c>
      <c r="T115" s="22">
        <v>5.2</v>
      </c>
      <c r="U115" s="23">
        <v>253.48</v>
      </c>
      <c r="V115" s="22">
        <v>5.2</v>
      </c>
      <c r="W115" s="23">
        <v>506.96</v>
      </c>
      <c r="X115" s="22">
        <v>110.4</v>
      </c>
      <c r="Y115" s="23">
        <v>506.96</v>
      </c>
      <c r="Z115" s="22">
        <v>110.4</v>
      </c>
      <c r="AA115" s="23">
        <v>506.96</v>
      </c>
      <c r="AB115" s="22">
        <v>110.4</v>
      </c>
      <c r="AC115" s="23">
        <v>506.96</v>
      </c>
      <c r="AD115" s="22">
        <v>110.4</v>
      </c>
      <c r="AE115" s="23">
        <v>506.96</v>
      </c>
      <c r="AF115" s="22">
        <v>110.4</v>
      </c>
      <c r="AG115" s="23">
        <v>506.96</v>
      </c>
      <c r="AH115" s="22">
        <v>110.4</v>
      </c>
      <c r="AI115" s="23">
        <v>506.96</v>
      </c>
      <c r="AJ115" s="22">
        <v>110.4</v>
      </c>
      <c r="AK115" s="23">
        <v>506.96</v>
      </c>
      <c r="AL115" s="22">
        <v>110.4</v>
      </c>
      <c r="AM115" s="23">
        <v>506.96</v>
      </c>
      <c r="AN115" s="22">
        <v>110.4</v>
      </c>
      <c r="AO115" s="29"/>
      <c r="AP115" s="40">
        <v>0</v>
      </c>
      <c r="AQ115" s="41">
        <v>0</v>
      </c>
      <c r="AR115" s="40">
        <v>1007.9499999999999</v>
      </c>
      <c r="AS115" s="41">
        <v>8.09</v>
      </c>
      <c r="AT115" s="40">
        <v>1044.74</v>
      </c>
      <c r="AU115" s="41">
        <v>8.02</v>
      </c>
      <c r="AV115" s="29"/>
      <c r="AW115" s="42">
        <v>0</v>
      </c>
      <c r="AX115" s="42">
        <v>0</v>
      </c>
      <c r="AY115" s="22">
        <v>0</v>
      </c>
      <c r="AZ115" s="42">
        <v>101</v>
      </c>
      <c r="BA115" s="22">
        <v>4.2</v>
      </c>
      <c r="BB115" s="42">
        <v>0</v>
      </c>
      <c r="BC115" s="22">
        <v>0</v>
      </c>
      <c r="BD115" s="29"/>
      <c r="BE115" s="43">
        <v>83.85</v>
      </c>
      <c r="BF115" s="39">
        <v>7.71</v>
      </c>
      <c r="BG115" s="43">
        <v>75.8</v>
      </c>
      <c r="BH115" s="39">
        <v>7.75</v>
      </c>
      <c r="BI115" s="43">
        <v>51.1</v>
      </c>
      <c r="BJ115" s="39">
        <v>14.45</v>
      </c>
      <c r="BK115" s="43">
        <v>11.15</v>
      </c>
      <c r="BL115" s="39">
        <v>4.21</v>
      </c>
      <c r="BM115" s="29"/>
    </row>
    <row r="116" spans="1:65" x14ac:dyDescent="0.35">
      <c r="A116">
        <v>5</v>
      </c>
      <c r="B116" t="s">
        <v>260</v>
      </c>
      <c r="C116" t="s">
        <v>261</v>
      </c>
      <c r="D116" s="21">
        <v>9.9400000000000002E-2</v>
      </c>
      <c r="E116" s="22">
        <v>4.3600000000000003</v>
      </c>
      <c r="F116" s="21">
        <v>0.25509999999999999</v>
      </c>
      <c r="G116" s="22">
        <v>3.74</v>
      </c>
      <c r="H116" s="21">
        <v>0.1968</v>
      </c>
      <c r="I116" s="22">
        <v>3.3</v>
      </c>
      <c r="J116" s="23">
        <v>0.45189999999999997</v>
      </c>
      <c r="K116" s="22">
        <v>3.55</v>
      </c>
      <c r="L116" s="23">
        <v>422.85</v>
      </c>
      <c r="M116" s="29"/>
      <c r="N116" s="38">
        <v>216.22</v>
      </c>
      <c r="O116" s="39">
        <v>6.12</v>
      </c>
      <c r="P116" s="38">
        <v>244.44</v>
      </c>
      <c r="Q116" s="39">
        <v>6.51</v>
      </c>
      <c r="R116" s="29"/>
      <c r="S116" s="23">
        <v>217.81</v>
      </c>
      <c r="T116" s="22">
        <v>6.02</v>
      </c>
      <c r="U116" s="23">
        <v>217.81</v>
      </c>
      <c r="V116" s="22">
        <v>6.02</v>
      </c>
      <c r="W116" s="23" t="s">
        <v>773</v>
      </c>
      <c r="X116" s="22" t="s">
        <v>773</v>
      </c>
      <c r="Y116" s="23" t="s">
        <v>773</v>
      </c>
      <c r="Z116" s="22" t="s">
        <v>773</v>
      </c>
      <c r="AA116" s="23" t="s">
        <v>773</v>
      </c>
      <c r="AB116" s="22" t="s">
        <v>773</v>
      </c>
      <c r="AC116" s="23" t="s">
        <v>773</v>
      </c>
      <c r="AD116" s="22" t="s">
        <v>773</v>
      </c>
      <c r="AE116" s="23" t="s">
        <v>773</v>
      </c>
      <c r="AF116" s="22" t="s">
        <v>773</v>
      </c>
      <c r="AG116" s="23" t="s">
        <v>773</v>
      </c>
      <c r="AH116" s="22" t="s">
        <v>773</v>
      </c>
      <c r="AI116" s="23" t="s">
        <v>773</v>
      </c>
      <c r="AJ116" s="22" t="s">
        <v>773</v>
      </c>
      <c r="AK116" s="23" t="s">
        <v>773</v>
      </c>
      <c r="AL116" s="22" t="s">
        <v>773</v>
      </c>
      <c r="AM116" s="23" t="s">
        <v>773</v>
      </c>
      <c r="AN116" s="22" t="s">
        <v>773</v>
      </c>
      <c r="AO116" s="29"/>
      <c r="AP116" s="40">
        <v>0</v>
      </c>
      <c r="AQ116" s="41">
        <v>0</v>
      </c>
      <c r="AR116" s="40">
        <v>856.88000000000011</v>
      </c>
      <c r="AS116" s="41">
        <v>5.22</v>
      </c>
      <c r="AT116" s="40">
        <v>885.09999999999991</v>
      </c>
      <c r="AU116" s="41">
        <v>5.35</v>
      </c>
      <c r="AV116" s="29"/>
      <c r="AW116" s="42">
        <v>1</v>
      </c>
      <c r="AX116" s="42">
        <v>2</v>
      </c>
      <c r="AY116" s="22">
        <v>33.33</v>
      </c>
      <c r="AZ116" s="42">
        <v>88.8</v>
      </c>
      <c r="BA116" s="22">
        <v>14.43</v>
      </c>
      <c r="BB116" s="42">
        <v>0</v>
      </c>
      <c r="BC116" s="22">
        <v>0</v>
      </c>
      <c r="BD116" s="29"/>
      <c r="BE116" s="43">
        <v>83.85</v>
      </c>
      <c r="BF116" s="39">
        <v>7.71</v>
      </c>
      <c r="BG116" s="43">
        <v>75.8</v>
      </c>
      <c r="BH116" s="39">
        <v>7.75</v>
      </c>
      <c r="BI116" s="43">
        <v>51.1</v>
      </c>
      <c r="BJ116" s="39">
        <v>14.45</v>
      </c>
      <c r="BK116" s="43">
        <v>11.9</v>
      </c>
      <c r="BL116" s="39">
        <v>3.03</v>
      </c>
      <c r="BM116" s="29"/>
    </row>
    <row r="117" spans="1:65" x14ac:dyDescent="0.35">
      <c r="A117">
        <v>5</v>
      </c>
      <c r="B117" t="s">
        <v>262</v>
      </c>
      <c r="C117" t="s">
        <v>263</v>
      </c>
      <c r="D117" s="21">
        <v>9.8699999999999996E-2</v>
      </c>
      <c r="E117" s="22">
        <v>7.51</v>
      </c>
      <c r="F117" s="21">
        <v>0.26719999999999999</v>
      </c>
      <c r="G117" s="22">
        <v>4.8</v>
      </c>
      <c r="H117" s="21">
        <v>0.2114</v>
      </c>
      <c r="I117" s="22">
        <v>32.58</v>
      </c>
      <c r="J117" s="23">
        <v>0.47860000000000003</v>
      </c>
      <c r="K117" s="22">
        <v>15.49</v>
      </c>
      <c r="L117" s="23">
        <v>340.66</v>
      </c>
      <c r="M117" s="29"/>
      <c r="N117" s="38">
        <v>201.01</v>
      </c>
      <c r="O117" s="39">
        <v>2.5499999999999998</v>
      </c>
      <c r="P117" s="38">
        <v>215.03</v>
      </c>
      <c r="Q117" s="39">
        <v>2.38</v>
      </c>
      <c r="R117" s="29"/>
      <c r="S117" s="23">
        <v>193.49</v>
      </c>
      <c r="T117" s="22">
        <v>1.06</v>
      </c>
      <c r="U117" s="23">
        <v>349.52</v>
      </c>
      <c r="V117" s="22">
        <v>1.06</v>
      </c>
      <c r="W117" s="23">
        <v>285</v>
      </c>
      <c r="X117" s="22">
        <v>1.06</v>
      </c>
      <c r="Y117" s="23">
        <v>570</v>
      </c>
      <c r="Z117" s="22">
        <v>1.06</v>
      </c>
      <c r="AA117" s="23">
        <v>855</v>
      </c>
      <c r="AB117" s="22">
        <v>1.06</v>
      </c>
      <c r="AC117" s="23">
        <v>1140</v>
      </c>
      <c r="AD117" s="22">
        <v>1.06</v>
      </c>
      <c r="AE117" s="23">
        <v>1425</v>
      </c>
      <c r="AF117" s="22">
        <v>1.06</v>
      </c>
      <c r="AG117" s="23">
        <v>5905</v>
      </c>
      <c r="AH117" s="22">
        <v>0.8</v>
      </c>
      <c r="AI117" s="23">
        <v>7025</v>
      </c>
      <c r="AJ117" s="22">
        <v>0.79</v>
      </c>
      <c r="AK117" s="23">
        <v>16785</v>
      </c>
      <c r="AL117" s="22">
        <v>0.81</v>
      </c>
      <c r="AM117" s="23">
        <v>55425</v>
      </c>
      <c r="AN117" s="22">
        <v>1.01</v>
      </c>
      <c r="AO117" s="29"/>
      <c r="AP117" s="40">
        <v>0</v>
      </c>
      <c r="AQ117" s="41">
        <v>0</v>
      </c>
      <c r="AR117" s="40">
        <v>735.16000000000008</v>
      </c>
      <c r="AS117" s="41">
        <v>4.38</v>
      </c>
      <c r="AT117" s="40">
        <v>905.21</v>
      </c>
      <c r="AU117" s="41">
        <v>3.72</v>
      </c>
      <c r="AV117" s="29"/>
      <c r="AW117" s="42">
        <v>1.6</v>
      </c>
      <c r="AX117" s="42">
        <v>2.15</v>
      </c>
      <c r="AY117" s="22">
        <v>22.86</v>
      </c>
      <c r="AZ117" s="42">
        <v>0</v>
      </c>
      <c r="BA117" s="22">
        <v>0</v>
      </c>
      <c r="BB117" s="42">
        <v>0</v>
      </c>
      <c r="BC117" s="22">
        <v>0</v>
      </c>
      <c r="BD117" s="29"/>
      <c r="BE117" s="43">
        <v>83</v>
      </c>
      <c r="BF117" s="39">
        <v>7.79</v>
      </c>
      <c r="BG117" s="43">
        <v>75</v>
      </c>
      <c r="BH117" s="39">
        <v>7.14</v>
      </c>
      <c r="BI117" s="43">
        <v>51.1</v>
      </c>
      <c r="BJ117" s="39">
        <v>14.45</v>
      </c>
      <c r="BK117" s="43">
        <v>10.5</v>
      </c>
      <c r="BL117" s="39">
        <v>0</v>
      </c>
      <c r="BM117" s="29"/>
    </row>
    <row r="118" spans="1:65" x14ac:dyDescent="0.35">
      <c r="A118">
        <v>5</v>
      </c>
      <c r="B118" t="s">
        <v>264</v>
      </c>
      <c r="C118" t="s">
        <v>265</v>
      </c>
      <c r="D118" s="21">
        <v>9.2799999999999994E-2</v>
      </c>
      <c r="E118" s="22">
        <v>7.97</v>
      </c>
      <c r="F118" s="21">
        <v>0.29470000000000002</v>
      </c>
      <c r="G118" s="22">
        <v>6.91</v>
      </c>
      <c r="H118" s="21">
        <v>0.25069999999999998</v>
      </c>
      <c r="I118" s="22">
        <v>6.89</v>
      </c>
      <c r="J118" s="23">
        <v>0.5454</v>
      </c>
      <c r="K118" s="22">
        <v>6.9</v>
      </c>
      <c r="L118" s="23">
        <v>403.85</v>
      </c>
      <c r="M118" s="29"/>
      <c r="N118" s="38">
        <v>342.93</v>
      </c>
      <c r="O118" s="39">
        <v>8.1999999999999993</v>
      </c>
      <c r="P118" s="38">
        <v>367.86</v>
      </c>
      <c r="Q118" s="39">
        <v>7.61</v>
      </c>
      <c r="R118" s="29"/>
      <c r="S118" s="23">
        <v>349.36</v>
      </c>
      <c r="T118" s="22">
        <v>11.28</v>
      </c>
      <c r="U118" s="23">
        <v>349.36</v>
      </c>
      <c r="V118" s="22">
        <v>11.28</v>
      </c>
      <c r="W118" s="23" t="s">
        <v>773</v>
      </c>
      <c r="X118" s="22" t="s">
        <v>773</v>
      </c>
      <c r="Y118" s="23" t="s">
        <v>773</v>
      </c>
      <c r="Z118" s="22" t="s">
        <v>773</v>
      </c>
      <c r="AA118" s="23" t="s">
        <v>773</v>
      </c>
      <c r="AB118" s="22" t="s">
        <v>773</v>
      </c>
      <c r="AC118" s="23" t="s">
        <v>773</v>
      </c>
      <c r="AD118" s="22" t="s">
        <v>773</v>
      </c>
      <c r="AE118" s="23" t="s">
        <v>773</v>
      </c>
      <c r="AF118" s="22" t="s">
        <v>773</v>
      </c>
      <c r="AG118" s="23" t="s">
        <v>773</v>
      </c>
      <c r="AH118" s="22" t="s">
        <v>773</v>
      </c>
      <c r="AI118" s="23" t="s">
        <v>773</v>
      </c>
      <c r="AJ118" s="22" t="s">
        <v>773</v>
      </c>
      <c r="AK118" s="23" t="s">
        <v>773</v>
      </c>
      <c r="AL118" s="22" t="s">
        <v>773</v>
      </c>
      <c r="AM118" s="23" t="s">
        <v>773</v>
      </c>
      <c r="AN118" s="22" t="s">
        <v>773</v>
      </c>
      <c r="AO118" s="29"/>
      <c r="AP118" s="40">
        <v>0</v>
      </c>
      <c r="AQ118" s="41">
        <v>0</v>
      </c>
      <c r="AR118" s="40">
        <v>1096.1399999999999</v>
      </c>
      <c r="AS118" s="41">
        <v>9.08</v>
      </c>
      <c r="AT118" s="40">
        <v>1121.0700000000002</v>
      </c>
      <c r="AU118" s="41">
        <v>8.86</v>
      </c>
      <c r="AV118" s="29"/>
      <c r="AW118" s="42">
        <v>0.92</v>
      </c>
      <c r="AX118" s="42">
        <v>2.57</v>
      </c>
      <c r="AY118" s="22">
        <v>7.08</v>
      </c>
      <c r="AZ118" s="42">
        <v>57.04</v>
      </c>
      <c r="BA118" s="22">
        <v>7</v>
      </c>
      <c r="BB118" s="42">
        <v>1.4</v>
      </c>
      <c r="BC118" s="22">
        <v>12</v>
      </c>
      <c r="BD118" s="29"/>
      <c r="BE118" s="43">
        <v>82</v>
      </c>
      <c r="BF118" s="39">
        <v>7.89</v>
      </c>
      <c r="BG118" s="43">
        <v>73</v>
      </c>
      <c r="BH118" s="39">
        <v>7.35</v>
      </c>
      <c r="BI118" s="43">
        <v>50</v>
      </c>
      <c r="BJ118" s="39">
        <v>13.64</v>
      </c>
      <c r="BK118" s="43">
        <v>9</v>
      </c>
      <c r="BL118" s="39">
        <v>5.88</v>
      </c>
      <c r="BM118" s="29"/>
    </row>
    <row r="119" spans="1:65" x14ac:dyDescent="0.35">
      <c r="A119">
        <v>5</v>
      </c>
      <c r="B119" t="s">
        <v>266</v>
      </c>
      <c r="C119" t="s">
        <v>267</v>
      </c>
      <c r="D119" s="21">
        <v>0.13569999999999999</v>
      </c>
      <c r="E119" s="22">
        <v>7.6</v>
      </c>
      <c r="F119" s="21">
        <v>0.31859999999999999</v>
      </c>
      <c r="G119" s="22">
        <v>1.53</v>
      </c>
      <c r="H119" s="21">
        <v>0.27929999999999999</v>
      </c>
      <c r="I119" s="22">
        <v>0.56000000000000005</v>
      </c>
      <c r="J119" s="23">
        <v>0.59789999999999999</v>
      </c>
      <c r="K119" s="22">
        <v>1.07</v>
      </c>
      <c r="L119" s="23">
        <v>512.51</v>
      </c>
      <c r="M119" s="29"/>
      <c r="N119" s="38">
        <v>189.7</v>
      </c>
      <c r="O119" s="39">
        <v>12.92</v>
      </c>
      <c r="P119" s="38">
        <v>219.21</v>
      </c>
      <c r="Q119" s="39">
        <v>10.99</v>
      </c>
      <c r="R119" s="29"/>
      <c r="S119" s="23">
        <v>169</v>
      </c>
      <c r="T119" s="22">
        <v>3.68</v>
      </c>
      <c r="U119" s="23">
        <v>243</v>
      </c>
      <c r="V119" s="22">
        <v>4.29</v>
      </c>
      <c r="W119" s="23">
        <v>217</v>
      </c>
      <c r="X119" s="22">
        <v>3.83</v>
      </c>
      <c r="Y119" s="23">
        <v>217</v>
      </c>
      <c r="Z119" s="22">
        <v>3.83</v>
      </c>
      <c r="AA119" s="23">
        <v>217</v>
      </c>
      <c r="AB119" s="22">
        <v>3.83</v>
      </c>
      <c r="AC119" s="23">
        <v>217</v>
      </c>
      <c r="AD119" s="22">
        <v>3.83</v>
      </c>
      <c r="AE119" s="23">
        <v>217</v>
      </c>
      <c r="AF119" s="22">
        <v>3.83</v>
      </c>
      <c r="AG119" s="23">
        <v>1085</v>
      </c>
      <c r="AH119" s="22">
        <v>3.83</v>
      </c>
      <c r="AI119" s="23">
        <v>1085</v>
      </c>
      <c r="AJ119" s="22">
        <v>3.83</v>
      </c>
      <c r="AK119" s="23">
        <v>2604</v>
      </c>
      <c r="AL119" s="22">
        <v>3.83</v>
      </c>
      <c r="AM119" s="23">
        <v>13020</v>
      </c>
      <c r="AN119" s="22">
        <v>3.83</v>
      </c>
      <c r="AO119" s="29"/>
      <c r="AP119" s="40">
        <v>0</v>
      </c>
      <c r="AQ119" s="41">
        <v>0</v>
      </c>
      <c r="AR119" s="40">
        <v>871.21</v>
      </c>
      <c r="AS119" s="41">
        <v>7.91</v>
      </c>
      <c r="AT119" s="40">
        <v>974.72</v>
      </c>
      <c r="AU119" s="41">
        <v>7.49</v>
      </c>
      <c r="AV119" s="29"/>
      <c r="AW119" s="42">
        <v>1.05</v>
      </c>
      <c r="AX119" s="42">
        <v>1.05</v>
      </c>
      <c r="AY119" s="22">
        <v>0</v>
      </c>
      <c r="AZ119" s="42">
        <v>0</v>
      </c>
      <c r="BA119" s="22">
        <v>0</v>
      </c>
      <c r="BB119" s="42">
        <v>0.9</v>
      </c>
      <c r="BC119" s="22">
        <v>0</v>
      </c>
      <c r="BD119" s="29"/>
      <c r="BE119" s="43">
        <v>83.85</v>
      </c>
      <c r="BF119" s="39">
        <v>7.71</v>
      </c>
      <c r="BG119" s="43">
        <v>75.8</v>
      </c>
      <c r="BH119" s="39">
        <v>7.75</v>
      </c>
      <c r="BI119" s="43">
        <v>51.1</v>
      </c>
      <c r="BJ119" s="39">
        <v>14.45</v>
      </c>
      <c r="BK119" s="43">
        <v>5.15</v>
      </c>
      <c r="BL119" s="39">
        <v>8.42</v>
      </c>
      <c r="BM119" s="29"/>
    </row>
    <row r="120" spans="1:65" x14ac:dyDescent="0.35">
      <c r="A120">
        <v>5</v>
      </c>
      <c r="B120" t="s">
        <v>268</v>
      </c>
      <c r="C120" t="s">
        <v>269</v>
      </c>
      <c r="D120" s="21">
        <v>0.1084</v>
      </c>
      <c r="E120" s="22">
        <v>1.66</v>
      </c>
      <c r="F120" s="21">
        <v>0.40660000000000002</v>
      </c>
      <c r="G120" s="22">
        <v>2.96</v>
      </c>
      <c r="H120" s="21">
        <v>0.28899999999999998</v>
      </c>
      <c r="I120" s="22">
        <v>3.03</v>
      </c>
      <c r="J120" s="23">
        <v>0.6956</v>
      </c>
      <c r="K120" s="22">
        <v>2.99</v>
      </c>
      <c r="L120" s="23">
        <v>431.78</v>
      </c>
      <c r="M120" s="29"/>
      <c r="N120" s="38">
        <v>266.52999999999997</v>
      </c>
      <c r="O120" s="39">
        <v>6.49</v>
      </c>
      <c r="P120" s="38">
        <v>312.98</v>
      </c>
      <c r="Q120" s="39">
        <v>6.15</v>
      </c>
      <c r="R120" s="29"/>
      <c r="S120" s="23">
        <v>149.93</v>
      </c>
      <c r="T120" s="22">
        <v>0.62</v>
      </c>
      <c r="U120" s="23">
        <v>149.93</v>
      </c>
      <c r="V120" s="22">
        <v>0.62</v>
      </c>
      <c r="W120" s="23">
        <v>149.93</v>
      </c>
      <c r="X120" s="22">
        <v>0.62</v>
      </c>
      <c r="Y120" s="23">
        <v>149.93</v>
      </c>
      <c r="Z120" s="22">
        <v>0.62</v>
      </c>
      <c r="AA120" s="23">
        <v>149.93</v>
      </c>
      <c r="AB120" s="22">
        <v>0.62</v>
      </c>
      <c r="AC120" s="23">
        <v>149.93</v>
      </c>
      <c r="AD120" s="22">
        <v>0.62</v>
      </c>
      <c r="AE120" s="23">
        <v>149.93</v>
      </c>
      <c r="AF120" s="22">
        <v>0.62</v>
      </c>
      <c r="AG120" s="23">
        <v>149.93</v>
      </c>
      <c r="AH120" s="22">
        <v>0.62</v>
      </c>
      <c r="AI120" s="23">
        <v>149.93</v>
      </c>
      <c r="AJ120" s="22">
        <v>0.62</v>
      </c>
      <c r="AK120" s="23">
        <v>149.93</v>
      </c>
      <c r="AL120" s="22">
        <v>0.62</v>
      </c>
      <c r="AM120" s="23">
        <v>149.93</v>
      </c>
      <c r="AN120" s="22">
        <v>0.62</v>
      </c>
      <c r="AO120" s="29"/>
      <c r="AP120" s="40">
        <v>0</v>
      </c>
      <c r="AQ120" s="41">
        <v>0</v>
      </c>
      <c r="AR120" s="40">
        <v>848.24</v>
      </c>
      <c r="AS120" s="41">
        <v>2.94</v>
      </c>
      <c r="AT120" s="40">
        <v>894.69</v>
      </c>
      <c r="AU120" s="41">
        <v>3.01</v>
      </c>
      <c r="AV120" s="29"/>
      <c r="AW120" s="42">
        <v>1.65</v>
      </c>
      <c r="AX120" s="42">
        <v>2.58</v>
      </c>
      <c r="AY120" s="22">
        <v>3.2</v>
      </c>
      <c r="AZ120" s="42">
        <v>0</v>
      </c>
      <c r="BA120" s="22" t="s">
        <v>775</v>
      </c>
      <c r="BB120" s="42">
        <v>2.9</v>
      </c>
      <c r="BC120" s="22">
        <v>3.57</v>
      </c>
      <c r="BD120" s="29"/>
      <c r="BE120" s="43">
        <v>83.85</v>
      </c>
      <c r="BF120" s="39">
        <v>7.79</v>
      </c>
      <c r="BG120" s="43">
        <v>75.8</v>
      </c>
      <c r="BH120" s="39">
        <v>7.81</v>
      </c>
      <c r="BI120" s="43">
        <v>51.1</v>
      </c>
      <c r="BJ120" s="39">
        <v>14.45</v>
      </c>
      <c r="BK120" s="43">
        <v>14.35</v>
      </c>
      <c r="BL120" s="39">
        <v>3.24</v>
      </c>
      <c r="BM120" s="29"/>
    </row>
    <row r="121" spans="1:65" x14ac:dyDescent="0.35">
      <c r="A121">
        <v>6</v>
      </c>
      <c r="B121" t="s">
        <v>270</v>
      </c>
      <c r="C121" t="s">
        <v>271</v>
      </c>
      <c r="D121" s="21">
        <v>0.1041</v>
      </c>
      <c r="E121" s="22">
        <v>5.62</v>
      </c>
      <c r="F121" s="21">
        <v>0.38879999999999998</v>
      </c>
      <c r="G121" s="22">
        <v>5.35</v>
      </c>
      <c r="H121" s="21">
        <v>0.3175</v>
      </c>
      <c r="I121" s="22">
        <v>5.36</v>
      </c>
      <c r="J121" s="23">
        <v>0.70629999999999993</v>
      </c>
      <c r="K121" s="22">
        <v>5.35</v>
      </c>
      <c r="L121" s="23">
        <v>523.6</v>
      </c>
      <c r="M121" s="29"/>
      <c r="N121" s="38">
        <v>289.92</v>
      </c>
      <c r="O121" s="39">
        <v>6.15</v>
      </c>
      <c r="P121" s="38">
        <v>402.36</v>
      </c>
      <c r="Q121" s="39">
        <v>6.72</v>
      </c>
      <c r="R121" s="29"/>
      <c r="S121" s="23">
        <v>182.58</v>
      </c>
      <c r="T121" s="22">
        <v>5.53</v>
      </c>
      <c r="U121" s="23">
        <v>182.58</v>
      </c>
      <c r="V121" s="22">
        <v>5.53</v>
      </c>
      <c r="W121" s="23" t="s">
        <v>773</v>
      </c>
      <c r="X121" s="22" t="s">
        <v>773</v>
      </c>
      <c r="Y121" s="23" t="s">
        <v>773</v>
      </c>
      <c r="Z121" s="22" t="s">
        <v>773</v>
      </c>
      <c r="AA121" s="23" t="s">
        <v>773</v>
      </c>
      <c r="AB121" s="22" t="s">
        <v>773</v>
      </c>
      <c r="AC121" s="23" t="s">
        <v>773</v>
      </c>
      <c r="AD121" s="22" t="s">
        <v>773</v>
      </c>
      <c r="AE121" s="23" t="s">
        <v>773</v>
      </c>
      <c r="AF121" s="22" t="s">
        <v>773</v>
      </c>
      <c r="AG121" s="23" t="s">
        <v>773</v>
      </c>
      <c r="AH121" s="22" t="s">
        <v>773</v>
      </c>
      <c r="AI121" s="23" t="s">
        <v>773</v>
      </c>
      <c r="AJ121" s="22" t="s">
        <v>773</v>
      </c>
      <c r="AK121" s="23" t="s">
        <v>773</v>
      </c>
      <c r="AL121" s="22" t="s">
        <v>773</v>
      </c>
      <c r="AM121" s="23" t="s">
        <v>773</v>
      </c>
      <c r="AN121" s="22" t="s">
        <v>773</v>
      </c>
      <c r="AO121" s="29"/>
      <c r="AP121" s="40">
        <v>0</v>
      </c>
      <c r="AQ121" s="41">
        <v>0</v>
      </c>
      <c r="AR121" s="40">
        <v>996.1</v>
      </c>
      <c r="AS121" s="41">
        <v>5.76</v>
      </c>
      <c r="AT121" s="40">
        <v>1108.54</v>
      </c>
      <c r="AU121" s="41">
        <v>6</v>
      </c>
      <c r="AV121" s="29"/>
      <c r="AW121" s="42">
        <v>2.57</v>
      </c>
      <c r="AX121" s="42">
        <v>2.57</v>
      </c>
      <c r="AY121" s="22">
        <v>4.9000000000000004</v>
      </c>
      <c r="AZ121" s="42">
        <v>100.2</v>
      </c>
      <c r="BA121" s="22">
        <v>5.03</v>
      </c>
      <c r="BB121" s="42">
        <v>3</v>
      </c>
      <c r="BC121" s="22">
        <v>1.69</v>
      </c>
      <c r="BD121" s="29"/>
      <c r="BE121" s="43">
        <v>83.87</v>
      </c>
      <c r="BF121" s="39">
        <v>7.71</v>
      </c>
      <c r="BG121" s="43">
        <v>75.8</v>
      </c>
      <c r="BH121" s="39">
        <v>7.7</v>
      </c>
      <c r="BI121" s="43">
        <v>51.11</v>
      </c>
      <c r="BJ121" s="39">
        <v>14.47</v>
      </c>
      <c r="BK121" s="43">
        <v>16.600000000000001</v>
      </c>
      <c r="BL121" s="39">
        <v>5.73</v>
      </c>
      <c r="BM121" s="29"/>
    </row>
    <row r="122" spans="1:65" x14ac:dyDescent="0.35">
      <c r="A122">
        <v>6</v>
      </c>
      <c r="B122" t="s">
        <v>272</v>
      </c>
      <c r="C122" t="s">
        <v>273</v>
      </c>
      <c r="D122" s="21">
        <v>8.6199999999999999E-2</v>
      </c>
      <c r="E122" s="22">
        <v>13.96</v>
      </c>
      <c r="F122" s="21">
        <v>0.28760000000000002</v>
      </c>
      <c r="G122" s="22">
        <v>19.88</v>
      </c>
      <c r="H122" s="21">
        <v>0.23350000000000001</v>
      </c>
      <c r="I122" s="22">
        <v>17.2</v>
      </c>
      <c r="J122" s="23">
        <v>0.52110000000000001</v>
      </c>
      <c r="K122" s="22">
        <v>18.66</v>
      </c>
      <c r="L122" s="23">
        <v>526.54999999999995</v>
      </c>
      <c r="M122" s="29"/>
      <c r="N122" s="38">
        <v>327.75</v>
      </c>
      <c r="O122" s="39">
        <v>9.43</v>
      </c>
      <c r="P122" s="38">
        <v>485.8</v>
      </c>
      <c r="Q122" s="39">
        <v>12.18</v>
      </c>
      <c r="R122" s="29"/>
      <c r="S122" s="23">
        <v>269.41000000000003</v>
      </c>
      <c r="T122" s="22">
        <v>8.4600000000000009</v>
      </c>
      <c r="U122" s="23">
        <v>269.41000000000003</v>
      </c>
      <c r="V122" s="22">
        <v>8.4600000000000009</v>
      </c>
      <c r="W122" s="23">
        <v>269.41000000000003</v>
      </c>
      <c r="X122" s="22">
        <v>8.4600000000000009</v>
      </c>
      <c r="Y122" s="23">
        <v>269.41000000000003</v>
      </c>
      <c r="Z122" s="22">
        <v>8.4600000000000009</v>
      </c>
      <c r="AA122" s="23">
        <v>269.41000000000003</v>
      </c>
      <c r="AB122" s="22">
        <v>-23.22</v>
      </c>
      <c r="AC122" s="23">
        <v>269.41000000000003</v>
      </c>
      <c r="AD122" s="22">
        <v>-23.22</v>
      </c>
      <c r="AE122" s="23">
        <v>380.58</v>
      </c>
      <c r="AF122" s="22">
        <v>8.4600000000000009</v>
      </c>
      <c r="AG122" s="23">
        <v>997</v>
      </c>
      <c r="AH122" s="22">
        <v>8.4600000000000009</v>
      </c>
      <c r="AI122" s="23">
        <v>997</v>
      </c>
      <c r="AJ122" s="22">
        <v>8.4600000000000009</v>
      </c>
      <c r="AK122" s="23">
        <v>3993.59</v>
      </c>
      <c r="AL122" s="22">
        <v>8.4600000000000009</v>
      </c>
      <c r="AM122" s="23">
        <v>26753.200000000001</v>
      </c>
      <c r="AN122" s="22">
        <v>8.4600000000000009</v>
      </c>
      <c r="AO122" s="29"/>
      <c r="AP122" s="40">
        <v>0</v>
      </c>
      <c r="AQ122" s="41">
        <v>0</v>
      </c>
      <c r="AR122" s="40">
        <v>1123.71</v>
      </c>
      <c r="AS122" s="41">
        <v>11.26</v>
      </c>
      <c r="AT122" s="40">
        <v>1281.76</v>
      </c>
      <c r="AU122" s="41">
        <v>12.09</v>
      </c>
      <c r="AV122" s="29"/>
      <c r="AW122" s="42">
        <v>0.65</v>
      </c>
      <c r="AX122" s="42">
        <v>2.4500000000000002</v>
      </c>
      <c r="AY122" s="22">
        <v>40</v>
      </c>
      <c r="AZ122" s="42">
        <v>68</v>
      </c>
      <c r="BA122" s="22">
        <v>13.81</v>
      </c>
      <c r="BB122" s="42">
        <v>0</v>
      </c>
      <c r="BC122" s="22">
        <v>0</v>
      </c>
      <c r="BD122" s="29"/>
      <c r="BE122" s="43">
        <v>83.85</v>
      </c>
      <c r="BF122" s="39">
        <v>7.85</v>
      </c>
      <c r="BG122" s="43">
        <v>75.8</v>
      </c>
      <c r="BH122" s="39">
        <v>7.82</v>
      </c>
      <c r="BI122" s="43">
        <v>51.1</v>
      </c>
      <c r="BJ122" s="39">
        <v>14.45</v>
      </c>
      <c r="BK122" s="43">
        <v>16.5</v>
      </c>
      <c r="BL122" s="39">
        <v>14.19</v>
      </c>
      <c r="BM122" s="29"/>
    </row>
    <row r="123" spans="1:65" x14ac:dyDescent="0.35">
      <c r="A123">
        <v>6</v>
      </c>
      <c r="B123" t="s">
        <v>274</v>
      </c>
      <c r="C123" t="s">
        <v>275</v>
      </c>
      <c r="D123" s="21">
        <v>0.12959999999999999</v>
      </c>
      <c r="E123" s="22">
        <v>17.510000000000002</v>
      </c>
      <c r="F123" s="21">
        <v>0.40329999999999999</v>
      </c>
      <c r="G123" s="22">
        <v>13.25</v>
      </c>
      <c r="H123" s="21">
        <v>0.32250000000000001</v>
      </c>
      <c r="I123" s="22">
        <v>13.27</v>
      </c>
      <c r="J123" s="23">
        <v>0.7258</v>
      </c>
      <c r="K123" s="22">
        <v>13.25</v>
      </c>
      <c r="L123" s="23">
        <v>752.62</v>
      </c>
      <c r="M123" s="29"/>
      <c r="N123" s="38">
        <v>208</v>
      </c>
      <c r="O123" s="39">
        <v>10.050000000000001</v>
      </c>
      <c r="P123" s="38">
        <v>373</v>
      </c>
      <c r="Q123" s="39">
        <v>14.77</v>
      </c>
      <c r="R123" s="29"/>
      <c r="S123" s="23">
        <v>253.44</v>
      </c>
      <c r="T123" s="22">
        <v>7.84</v>
      </c>
      <c r="U123" s="23">
        <v>253.44</v>
      </c>
      <c r="V123" s="22">
        <v>7.84</v>
      </c>
      <c r="W123" s="23" t="s">
        <v>773</v>
      </c>
      <c r="X123" s="22" t="s">
        <v>773</v>
      </c>
      <c r="Y123" s="23" t="s">
        <v>773</v>
      </c>
      <c r="Z123" s="22" t="s">
        <v>773</v>
      </c>
      <c r="AA123" s="23" t="s">
        <v>773</v>
      </c>
      <c r="AB123" s="22" t="s">
        <v>773</v>
      </c>
      <c r="AC123" s="23" t="s">
        <v>773</v>
      </c>
      <c r="AD123" s="22" t="s">
        <v>773</v>
      </c>
      <c r="AE123" s="23" t="s">
        <v>773</v>
      </c>
      <c r="AF123" s="22" t="s">
        <v>773</v>
      </c>
      <c r="AG123" s="23" t="s">
        <v>773</v>
      </c>
      <c r="AH123" s="22" t="s">
        <v>773</v>
      </c>
      <c r="AI123" s="23" t="s">
        <v>773</v>
      </c>
      <c r="AJ123" s="22" t="s">
        <v>773</v>
      </c>
      <c r="AK123" s="23" t="s">
        <v>773</v>
      </c>
      <c r="AL123" s="22" t="s">
        <v>773</v>
      </c>
      <c r="AM123" s="23" t="s">
        <v>773</v>
      </c>
      <c r="AN123" s="22" t="s">
        <v>773</v>
      </c>
      <c r="AO123" s="29"/>
      <c r="AP123" s="40">
        <v>0</v>
      </c>
      <c r="AQ123" s="41">
        <v>0</v>
      </c>
      <c r="AR123" s="40">
        <v>1214.06</v>
      </c>
      <c r="AS123" s="41">
        <v>14.05</v>
      </c>
      <c r="AT123" s="40">
        <v>1379.06</v>
      </c>
      <c r="AU123" s="41">
        <v>14.87</v>
      </c>
      <c r="AV123" s="29"/>
      <c r="AW123" s="42">
        <v>1.1000000000000001</v>
      </c>
      <c r="AX123" s="42">
        <v>3.48</v>
      </c>
      <c r="AY123" s="22">
        <v>11.54</v>
      </c>
      <c r="AZ123" s="42">
        <v>0</v>
      </c>
      <c r="BA123" s="22">
        <v>0</v>
      </c>
      <c r="BB123" s="42">
        <v>0</v>
      </c>
      <c r="BC123" s="22">
        <v>0</v>
      </c>
      <c r="BD123" s="29"/>
      <c r="BE123" s="43">
        <v>83.87</v>
      </c>
      <c r="BF123" s="39">
        <v>7.73</v>
      </c>
      <c r="BG123" s="43">
        <v>75.8</v>
      </c>
      <c r="BH123" s="39">
        <v>7.75</v>
      </c>
      <c r="BI123" s="43">
        <v>48.15</v>
      </c>
      <c r="BJ123" s="39">
        <v>7.84</v>
      </c>
      <c r="BK123" s="43">
        <v>15.6</v>
      </c>
      <c r="BL123" s="39">
        <v>11.83</v>
      </c>
      <c r="BM123" s="29"/>
    </row>
    <row r="124" spans="1:65" x14ac:dyDescent="0.35">
      <c r="A124">
        <v>6</v>
      </c>
      <c r="B124" t="s">
        <v>276</v>
      </c>
      <c r="C124" t="s">
        <v>277</v>
      </c>
      <c r="D124" s="21">
        <v>7.6899999999999996E-2</v>
      </c>
      <c r="E124" s="22">
        <v>6.1</v>
      </c>
      <c r="F124" s="21">
        <v>0.20949999999999999</v>
      </c>
      <c r="G124" s="22">
        <v>6.35</v>
      </c>
      <c r="H124" s="21">
        <v>0.1676</v>
      </c>
      <c r="I124" s="22">
        <v>6.33</v>
      </c>
      <c r="J124" s="23">
        <v>0.37709999999999999</v>
      </c>
      <c r="K124" s="22">
        <v>6.34</v>
      </c>
      <c r="L124" s="23">
        <v>373.5</v>
      </c>
      <c r="M124" s="29"/>
      <c r="N124" s="38">
        <v>301</v>
      </c>
      <c r="O124" s="39">
        <v>6.36</v>
      </c>
      <c r="P124" s="38">
        <v>332</v>
      </c>
      <c r="Q124" s="39">
        <v>6.41</v>
      </c>
      <c r="R124" s="29"/>
      <c r="S124" s="23">
        <v>182</v>
      </c>
      <c r="T124" s="22">
        <v>6.43</v>
      </c>
      <c r="U124" s="23">
        <v>182</v>
      </c>
      <c r="V124" s="22">
        <v>6.43</v>
      </c>
      <c r="W124" s="23">
        <v>182</v>
      </c>
      <c r="X124" s="22">
        <v>6.43</v>
      </c>
      <c r="Y124" s="23">
        <v>182</v>
      </c>
      <c r="Z124" s="22">
        <v>6.43</v>
      </c>
      <c r="AA124" s="23">
        <v>182</v>
      </c>
      <c r="AB124" s="22">
        <v>6.43</v>
      </c>
      <c r="AC124" s="23">
        <v>182</v>
      </c>
      <c r="AD124" s="22">
        <v>6.43</v>
      </c>
      <c r="AE124" s="23">
        <v>182</v>
      </c>
      <c r="AF124" s="22">
        <v>6.43</v>
      </c>
      <c r="AG124" s="23">
        <v>916</v>
      </c>
      <c r="AH124" s="22">
        <v>7.13</v>
      </c>
      <c r="AI124" s="23">
        <v>916</v>
      </c>
      <c r="AJ124" s="22">
        <v>7.13</v>
      </c>
      <c r="AK124" s="23">
        <v>2184</v>
      </c>
      <c r="AL124" s="22">
        <v>6.43</v>
      </c>
      <c r="AM124" s="23">
        <v>10920</v>
      </c>
      <c r="AN124" s="22">
        <v>6.43</v>
      </c>
      <c r="AO124" s="29"/>
      <c r="AP124" s="40">
        <v>0</v>
      </c>
      <c r="AQ124" s="41">
        <v>0</v>
      </c>
      <c r="AR124" s="40">
        <v>856.5</v>
      </c>
      <c r="AS124" s="41">
        <v>6.26</v>
      </c>
      <c r="AT124" s="40">
        <v>887.5</v>
      </c>
      <c r="AU124" s="41">
        <v>6.28</v>
      </c>
      <c r="AV124" s="29"/>
      <c r="AW124" s="42">
        <v>0</v>
      </c>
      <c r="AX124" s="42">
        <v>0</v>
      </c>
      <c r="AY124" s="22">
        <v>0</v>
      </c>
      <c r="AZ124" s="42">
        <v>0</v>
      </c>
      <c r="BA124" s="22">
        <v>0</v>
      </c>
      <c r="BB124" s="42">
        <v>0</v>
      </c>
      <c r="BC124" s="22">
        <v>0</v>
      </c>
      <c r="BD124" s="29"/>
      <c r="BE124" s="43">
        <v>83.85</v>
      </c>
      <c r="BF124" s="39">
        <v>7.71</v>
      </c>
      <c r="BG124" s="43">
        <v>75.8</v>
      </c>
      <c r="BH124" s="39">
        <v>7.75</v>
      </c>
      <c r="BI124" s="43">
        <v>51.1</v>
      </c>
      <c r="BJ124" s="39">
        <v>14.45</v>
      </c>
      <c r="BK124" s="43">
        <v>16.8</v>
      </c>
      <c r="BL124" s="39">
        <v>6.33</v>
      </c>
      <c r="BM124" s="29"/>
    </row>
    <row r="125" spans="1:65" x14ac:dyDescent="0.35">
      <c r="A125">
        <v>6</v>
      </c>
      <c r="B125" t="s">
        <v>278</v>
      </c>
      <c r="C125" t="s">
        <v>279</v>
      </c>
      <c r="D125" s="21">
        <v>8.9099999999999999E-2</v>
      </c>
      <c r="E125" s="22">
        <v>4.8</v>
      </c>
      <c r="F125" s="21">
        <v>0.31369999999999998</v>
      </c>
      <c r="G125" s="22">
        <v>6.79</v>
      </c>
      <c r="H125" s="21">
        <v>0.25090000000000001</v>
      </c>
      <c r="I125" s="22">
        <v>6.77</v>
      </c>
      <c r="J125" s="23">
        <v>0.56459999999999999</v>
      </c>
      <c r="K125" s="22">
        <v>6.78</v>
      </c>
      <c r="L125" s="23">
        <v>649.35</v>
      </c>
      <c r="M125" s="29"/>
      <c r="N125" s="38">
        <v>192</v>
      </c>
      <c r="O125" s="39">
        <v>11.11</v>
      </c>
      <c r="P125" s="38">
        <v>372</v>
      </c>
      <c r="Q125" s="39">
        <v>11.11</v>
      </c>
      <c r="R125" s="29"/>
      <c r="S125" s="23">
        <v>223.45</v>
      </c>
      <c r="T125" s="22">
        <v>12.51</v>
      </c>
      <c r="U125" s="23">
        <v>223.45</v>
      </c>
      <c r="V125" s="22">
        <v>12.51</v>
      </c>
      <c r="W125" s="23">
        <v>223.45</v>
      </c>
      <c r="X125" s="22">
        <v>12.51</v>
      </c>
      <c r="Y125" s="23">
        <v>311.85000000000002</v>
      </c>
      <c r="Z125" s="22">
        <v>12.5</v>
      </c>
      <c r="AA125" s="23">
        <v>311.85000000000002</v>
      </c>
      <c r="AB125" s="22">
        <v>12.5</v>
      </c>
      <c r="AC125" s="23">
        <v>397.6</v>
      </c>
      <c r="AD125" s="22">
        <v>12.51</v>
      </c>
      <c r="AE125" s="23">
        <v>397.6</v>
      </c>
      <c r="AF125" s="22">
        <v>12.51</v>
      </c>
      <c r="AG125" s="23">
        <v>1988</v>
      </c>
      <c r="AH125" s="22">
        <v>12.51</v>
      </c>
      <c r="AI125" s="23">
        <v>1988</v>
      </c>
      <c r="AJ125" s="22">
        <v>12.51</v>
      </c>
      <c r="AK125" s="23">
        <v>4771.2</v>
      </c>
      <c r="AL125" s="22">
        <v>12.51</v>
      </c>
      <c r="AM125" s="23">
        <v>23856</v>
      </c>
      <c r="AN125" s="22">
        <v>12.51</v>
      </c>
      <c r="AO125" s="29"/>
      <c r="AP125" s="40">
        <v>0</v>
      </c>
      <c r="AQ125" s="41">
        <v>0</v>
      </c>
      <c r="AR125" s="40">
        <v>1064.8</v>
      </c>
      <c r="AS125" s="41">
        <v>7.45</v>
      </c>
      <c r="AT125" s="40">
        <v>1244.8</v>
      </c>
      <c r="AU125" s="41">
        <v>7.96</v>
      </c>
      <c r="AV125" s="29"/>
      <c r="AW125" s="42">
        <v>1.0900000000000001</v>
      </c>
      <c r="AX125" s="42">
        <v>2.44</v>
      </c>
      <c r="AY125" s="22">
        <v>3.83</v>
      </c>
      <c r="AZ125" s="42">
        <v>111</v>
      </c>
      <c r="BA125" s="22">
        <v>3.35</v>
      </c>
      <c r="BB125" s="42">
        <v>0</v>
      </c>
      <c r="BC125" s="22">
        <v>0</v>
      </c>
      <c r="BD125" s="29"/>
      <c r="BE125" s="43">
        <v>83.87</v>
      </c>
      <c r="BF125" s="39">
        <v>7.82</v>
      </c>
      <c r="BG125" s="43">
        <v>75.8</v>
      </c>
      <c r="BH125" s="39">
        <v>7.7</v>
      </c>
      <c r="BI125" s="43">
        <v>51.11</v>
      </c>
      <c r="BJ125" s="39">
        <v>14.47</v>
      </c>
      <c r="BK125" s="43">
        <v>11.7</v>
      </c>
      <c r="BL125" s="39">
        <v>3.54</v>
      </c>
      <c r="BM125" s="29"/>
    </row>
    <row r="126" spans="1:65" x14ac:dyDescent="0.35">
      <c r="A126">
        <v>6</v>
      </c>
      <c r="B126" t="s">
        <v>280</v>
      </c>
      <c r="C126" t="s">
        <v>281</v>
      </c>
      <c r="D126" s="21">
        <v>6.2199999999999998E-2</v>
      </c>
      <c r="E126" s="22">
        <v>-1.2</v>
      </c>
      <c r="F126" s="21">
        <v>0.24779999999999999</v>
      </c>
      <c r="G126" s="22">
        <v>2.36</v>
      </c>
      <c r="H126" s="21">
        <v>0.21440000000000001</v>
      </c>
      <c r="I126" s="22">
        <v>10.99</v>
      </c>
      <c r="J126" s="23">
        <v>0.4622</v>
      </c>
      <c r="K126" s="22">
        <v>6.19</v>
      </c>
      <c r="L126" s="23">
        <v>376.27</v>
      </c>
      <c r="M126" s="29"/>
      <c r="N126" s="38">
        <v>278.39999999999998</v>
      </c>
      <c r="O126" s="39">
        <v>0</v>
      </c>
      <c r="P126" s="38">
        <v>378.4</v>
      </c>
      <c r="Q126" s="39">
        <v>5.64</v>
      </c>
      <c r="R126" s="29"/>
      <c r="S126" s="23">
        <v>235.2</v>
      </c>
      <c r="T126" s="22">
        <v>8.89</v>
      </c>
      <c r="U126" s="23">
        <v>235.2</v>
      </c>
      <c r="V126" s="22">
        <v>8.89</v>
      </c>
      <c r="W126" s="23">
        <v>235.2</v>
      </c>
      <c r="X126" s="22">
        <v>8.89</v>
      </c>
      <c r="Y126" s="23">
        <v>235.2</v>
      </c>
      <c r="Z126" s="22">
        <v>8.89</v>
      </c>
      <c r="AA126" s="23">
        <v>235.2</v>
      </c>
      <c r="AB126" s="22">
        <v>8.89</v>
      </c>
      <c r="AC126" s="23">
        <v>324.2</v>
      </c>
      <c r="AD126" s="22">
        <v>7.71</v>
      </c>
      <c r="AE126" s="23">
        <v>413.2</v>
      </c>
      <c r="AF126" s="22">
        <v>7.05</v>
      </c>
      <c r="AG126" s="23">
        <v>1837.2</v>
      </c>
      <c r="AH126" s="22">
        <v>5.22</v>
      </c>
      <c r="AI126" s="23">
        <v>2193.1999999999998</v>
      </c>
      <c r="AJ126" s="22">
        <v>5.14</v>
      </c>
      <c r="AK126" s="23">
        <v>5308.2</v>
      </c>
      <c r="AL126" s="22">
        <v>4.88</v>
      </c>
      <c r="AM126" s="23">
        <v>26668.2</v>
      </c>
      <c r="AN126" s="22">
        <v>4.74</v>
      </c>
      <c r="AO126" s="29"/>
      <c r="AP126" s="40">
        <v>0</v>
      </c>
      <c r="AQ126" s="41">
        <v>0</v>
      </c>
      <c r="AR126" s="40">
        <v>889.86999999999989</v>
      </c>
      <c r="AS126" s="41">
        <v>1.67</v>
      </c>
      <c r="AT126" s="40">
        <v>989.86999999999989</v>
      </c>
      <c r="AU126" s="41">
        <v>3.65</v>
      </c>
      <c r="AV126" s="29"/>
      <c r="AW126" s="42">
        <v>1.7</v>
      </c>
      <c r="AX126" s="42">
        <v>3.1</v>
      </c>
      <c r="AY126" s="22">
        <v>24</v>
      </c>
      <c r="AZ126" s="42">
        <v>0</v>
      </c>
      <c r="BA126" s="22">
        <v>0</v>
      </c>
      <c r="BB126" s="42">
        <v>0</v>
      </c>
      <c r="BC126" s="22">
        <v>0</v>
      </c>
      <c r="BD126" s="29"/>
      <c r="BE126" s="43">
        <v>83.85</v>
      </c>
      <c r="BF126" s="39">
        <v>7.71</v>
      </c>
      <c r="BG126" s="43">
        <v>75.8</v>
      </c>
      <c r="BH126" s="39">
        <v>7.75</v>
      </c>
      <c r="BI126" s="43">
        <v>51.1</v>
      </c>
      <c r="BJ126" s="39">
        <v>14.45</v>
      </c>
      <c r="BK126" s="43">
        <v>12.6</v>
      </c>
      <c r="BL126" s="39">
        <v>4.13</v>
      </c>
      <c r="BM126" s="29"/>
    </row>
    <row r="127" spans="1:65" x14ac:dyDescent="0.35">
      <c r="A127">
        <v>6</v>
      </c>
      <c r="B127" t="s">
        <v>282</v>
      </c>
      <c r="C127" t="s">
        <v>283</v>
      </c>
      <c r="D127" s="21">
        <v>0.1047</v>
      </c>
      <c r="E127" s="22">
        <v>9.9700000000000006</v>
      </c>
      <c r="F127" s="21">
        <v>0.43669999999999998</v>
      </c>
      <c r="G127" s="22">
        <v>10.51</v>
      </c>
      <c r="H127" s="21">
        <v>0</v>
      </c>
      <c r="I127" s="22" t="s">
        <v>227</v>
      </c>
      <c r="J127" s="23">
        <v>0.43669999999999998</v>
      </c>
      <c r="K127" s="22">
        <v>10.51</v>
      </c>
      <c r="L127" s="23">
        <v>628.25</v>
      </c>
      <c r="M127" s="29"/>
      <c r="N127" s="38">
        <v>261.2</v>
      </c>
      <c r="O127" s="39">
        <v>2.35</v>
      </c>
      <c r="P127" s="38">
        <v>419.38</v>
      </c>
      <c r="Q127" s="39">
        <v>2.35</v>
      </c>
      <c r="R127" s="29"/>
      <c r="S127" s="23">
        <v>101.25</v>
      </c>
      <c r="T127" s="22">
        <v>3</v>
      </c>
      <c r="U127" s="23">
        <v>208.06</v>
      </c>
      <c r="V127" s="22">
        <v>3</v>
      </c>
      <c r="W127" s="23">
        <v>361.31</v>
      </c>
      <c r="X127" s="22">
        <v>6.6</v>
      </c>
      <c r="Y127" s="23">
        <v>361.31</v>
      </c>
      <c r="Z127" s="22">
        <v>6.6</v>
      </c>
      <c r="AA127" s="23">
        <v>361.31</v>
      </c>
      <c r="AB127" s="22">
        <v>6.6</v>
      </c>
      <c r="AC127" s="23">
        <v>361.31</v>
      </c>
      <c r="AD127" s="22">
        <v>6.6</v>
      </c>
      <c r="AE127" s="23">
        <v>361.31</v>
      </c>
      <c r="AF127" s="22">
        <v>6.6</v>
      </c>
      <c r="AG127" s="23">
        <v>1820.19</v>
      </c>
      <c r="AH127" s="22">
        <v>6.6</v>
      </c>
      <c r="AI127" s="23">
        <v>2184.9100000000003</v>
      </c>
      <c r="AJ127" s="22">
        <v>6.6</v>
      </c>
      <c r="AK127" s="23">
        <v>5376.2100000000009</v>
      </c>
      <c r="AL127" s="22">
        <v>6.61</v>
      </c>
      <c r="AM127" s="23">
        <v>27259.410000000003</v>
      </c>
      <c r="AN127" s="22">
        <v>6.61</v>
      </c>
      <c r="AO127" s="29"/>
      <c r="AP127" s="40">
        <v>0</v>
      </c>
      <c r="AQ127" s="41">
        <v>0</v>
      </c>
      <c r="AR127" s="40">
        <v>990.7</v>
      </c>
      <c r="AS127" s="41">
        <v>7.13</v>
      </c>
      <c r="AT127" s="40">
        <v>1255.69</v>
      </c>
      <c r="AU127" s="41">
        <v>6.14</v>
      </c>
      <c r="AV127" s="29"/>
      <c r="AW127" s="42">
        <v>2</v>
      </c>
      <c r="AX127" s="42">
        <v>2</v>
      </c>
      <c r="AY127" s="22">
        <v>0</v>
      </c>
      <c r="AZ127" s="42">
        <v>58.25</v>
      </c>
      <c r="BA127" s="22">
        <v>0</v>
      </c>
      <c r="BB127" s="42">
        <v>0</v>
      </c>
      <c r="BC127" s="22">
        <v>0</v>
      </c>
      <c r="BD127" s="29"/>
      <c r="BE127" s="43">
        <v>83.8</v>
      </c>
      <c r="BF127" s="39">
        <v>7.64</v>
      </c>
      <c r="BG127" s="43">
        <v>75.8</v>
      </c>
      <c r="BH127" s="39">
        <v>7.75</v>
      </c>
      <c r="BI127" s="43">
        <v>48.1</v>
      </c>
      <c r="BJ127" s="39">
        <v>7.73</v>
      </c>
      <c r="BK127" s="43">
        <v>8.5</v>
      </c>
      <c r="BL127" s="39">
        <v>13.33</v>
      </c>
      <c r="BM127" s="29"/>
    </row>
    <row r="128" spans="1:65" x14ac:dyDescent="0.35">
      <c r="A128">
        <v>6</v>
      </c>
      <c r="B128" t="s">
        <v>284</v>
      </c>
      <c r="C128" t="s">
        <v>285</v>
      </c>
      <c r="D128" s="21">
        <v>8.7800000000000003E-2</v>
      </c>
      <c r="E128" s="22">
        <v>4.4400000000000004</v>
      </c>
      <c r="F128" s="21">
        <v>0.34370000000000001</v>
      </c>
      <c r="G128" s="22">
        <v>7.58</v>
      </c>
      <c r="H128" s="21">
        <v>0.25359999999999999</v>
      </c>
      <c r="I128" s="22">
        <v>6.44</v>
      </c>
      <c r="J128" s="23">
        <v>0.59729999999999994</v>
      </c>
      <c r="K128" s="22">
        <v>7.09</v>
      </c>
      <c r="L128" s="23">
        <v>501.21</v>
      </c>
      <c r="M128" s="29"/>
      <c r="N128" s="38">
        <v>197.4</v>
      </c>
      <c r="O128" s="39">
        <v>7.03</v>
      </c>
      <c r="P128" s="38">
        <v>335.64</v>
      </c>
      <c r="Q128" s="39">
        <v>7.04</v>
      </c>
      <c r="R128" s="29"/>
      <c r="S128" s="23">
        <v>109.2</v>
      </c>
      <c r="T128" s="22">
        <v>18.03</v>
      </c>
      <c r="U128" s="23">
        <v>185.66</v>
      </c>
      <c r="V128" s="22">
        <v>17.920000000000002</v>
      </c>
      <c r="W128" s="23" t="s">
        <v>773</v>
      </c>
      <c r="X128" s="22" t="s">
        <v>773</v>
      </c>
      <c r="Y128" s="23" t="s">
        <v>773</v>
      </c>
      <c r="Z128" s="22" t="s">
        <v>773</v>
      </c>
      <c r="AA128" s="23" t="s">
        <v>773</v>
      </c>
      <c r="AB128" s="22" t="s">
        <v>773</v>
      </c>
      <c r="AC128" s="23" t="s">
        <v>773</v>
      </c>
      <c r="AD128" s="22" t="s">
        <v>773</v>
      </c>
      <c r="AE128" s="23" t="s">
        <v>773</v>
      </c>
      <c r="AF128" s="22" t="s">
        <v>773</v>
      </c>
      <c r="AG128" s="23" t="s">
        <v>773</v>
      </c>
      <c r="AH128" s="22" t="s">
        <v>773</v>
      </c>
      <c r="AI128" s="23" t="s">
        <v>773</v>
      </c>
      <c r="AJ128" s="22" t="s">
        <v>773</v>
      </c>
      <c r="AK128" s="23" t="s">
        <v>773</v>
      </c>
      <c r="AL128" s="22" t="s">
        <v>773</v>
      </c>
      <c r="AM128" s="23" t="s">
        <v>773</v>
      </c>
      <c r="AN128" s="22" t="s">
        <v>773</v>
      </c>
      <c r="AO128" s="29"/>
      <c r="AP128" s="40">
        <v>0</v>
      </c>
      <c r="AQ128" s="41">
        <v>0</v>
      </c>
      <c r="AR128" s="40">
        <v>807.81000000000006</v>
      </c>
      <c r="AS128" s="41">
        <v>6.73</v>
      </c>
      <c r="AT128" s="40">
        <v>1022.5099999999999</v>
      </c>
      <c r="AU128" s="41">
        <v>7.53</v>
      </c>
      <c r="AV128" s="29"/>
      <c r="AW128" s="42">
        <v>2.64</v>
      </c>
      <c r="AX128" s="42">
        <v>6.85</v>
      </c>
      <c r="AY128" s="22">
        <v>3.83</v>
      </c>
      <c r="AZ128" s="42">
        <v>0</v>
      </c>
      <c r="BA128" s="22" t="s">
        <v>775</v>
      </c>
      <c r="BB128" s="42" t="s">
        <v>949</v>
      </c>
      <c r="BC128" s="22" t="s">
        <v>949</v>
      </c>
      <c r="BD128" s="29"/>
      <c r="BE128" s="43">
        <v>83.85</v>
      </c>
      <c r="BF128" s="39">
        <v>7.71</v>
      </c>
      <c r="BG128" s="43">
        <v>75.8</v>
      </c>
      <c r="BH128" s="39">
        <v>7.75</v>
      </c>
      <c r="BI128" s="43">
        <v>51.1</v>
      </c>
      <c r="BJ128" s="39">
        <v>14.45</v>
      </c>
      <c r="BK128" s="43">
        <v>12.65</v>
      </c>
      <c r="BL128" s="39">
        <v>5.86</v>
      </c>
      <c r="BM128" s="29"/>
    </row>
    <row r="129" spans="1:65" x14ac:dyDescent="0.35">
      <c r="A129">
        <v>6</v>
      </c>
      <c r="B129" t="s">
        <v>286</v>
      </c>
      <c r="C129" t="s">
        <v>287</v>
      </c>
      <c r="D129" s="21">
        <v>6.6799999999999998E-2</v>
      </c>
      <c r="E129" s="22">
        <v>2.93</v>
      </c>
      <c r="F129" s="21">
        <v>0.18920000000000001</v>
      </c>
      <c r="G129" s="22">
        <v>1.54</v>
      </c>
      <c r="H129" s="21">
        <v>0.1416</v>
      </c>
      <c r="I129" s="22">
        <v>-5.26</v>
      </c>
      <c r="J129" s="23">
        <v>0.33079999999999998</v>
      </c>
      <c r="K129" s="22">
        <v>-1.49</v>
      </c>
      <c r="L129" s="23">
        <v>329.51</v>
      </c>
      <c r="M129" s="29"/>
      <c r="N129" s="38">
        <v>260.33999999999997</v>
      </c>
      <c r="O129" s="39">
        <v>11.92</v>
      </c>
      <c r="P129" s="38">
        <v>501.09</v>
      </c>
      <c r="Q129" s="39">
        <v>11.92</v>
      </c>
      <c r="R129" s="29"/>
      <c r="S129" s="23">
        <v>158.62</v>
      </c>
      <c r="T129" s="22">
        <v>11.67</v>
      </c>
      <c r="U129" s="23">
        <v>333.56</v>
      </c>
      <c r="V129" s="22">
        <v>11.67</v>
      </c>
      <c r="W129" s="23">
        <v>223.97</v>
      </c>
      <c r="X129" s="22">
        <v>11.67</v>
      </c>
      <c r="Y129" s="23">
        <v>354.67</v>
      </c>
      <c r="Z129" s="22">
        <v>11.67</v>
      </c>
      <c r="AA129" s="23">
        <v>485.37</v>
      </c>
      <c r="AB129" s="22">
        <v>11.67</v>
      </c>
      <c r="AC129" s="23">
        <v>616.07000000000005</v>
      </c>
      <c r="AD129" s="22">
        <v>11.67</v>
      </c>
      <c r="AE129" s="23">
        <v>746.77</v>
      </c>
      <c r="AF129" s="22">
        <v>11.67</v>
      </c>
      <c r="AG129" s="23">
        <v>2837.96</v>
      </c>
      <c r="AH129" s="22">
        <v>9.16</v>
      </c>
      <c r="AI129" s="23">
        <v>3360.76</v>
      </c>
      <c r="AJ129" s="22">
        <v>9.5399999999999991</v>
      </c>
      <c r="AK129" s="23">
        <v>7935.22</v>
      </c>
      <c r="AL129" s="22">
        <v>11.67</v>
      </c>
      <c r="AM129" s="23">
        <v>39302.93</v>
      </c>
      <c r="AN129" s="22">
        <v>11.75</v>
      </c>
      <c r="AO129" s="29"/>
      <c r="AP129" s="40">
        <v>0</v>
      </c>
      <c r="AQ129" s="41">
        <v>0</v>
      </c>
      <c r="AR129" s="40">
        <v>748.46999999999991</v>
      </c>
      <c r="AS129" s="41">
        <v>7.73</v>
      </c>
      <c r="AT129" s="40">
        <v>1164.1599999999999</v>
      </c>
      <c r="AU129" s="41">
        <v>9.15</v>
      </c>
      <c r="AV129" s="29"/>
      <c r="AW129" s="42">
        <v>0</v>
      </c>
      <c r="AX129" s="42">
        <v>0</v>
      </c>
      <c r="AY129" s="22">
        <v>0</v>
      </c>
      <c r="AZ129" s="42">
        <v>0</v>
      </c>
      <c r="BA129" s="22">
        <v>0</v>
      </c>
      <c r="BB129" s="42">
        <v>3.8</v>
      </c>
      <c r="BC129" s="22">
        <v>5.56</v>
      </c>
      <c r="BD129" s="29"/>
      <c r="BE129" s="43">
        <v>83.87</v>
      </c>
      <c r="BF129" s="39">
        <v>7.82</v>
      </c>
      <c r="BG129" s="43">
        <v>75.8</v>
      </c>
      <c r="BH129" s="39">
        <v>7.7</v>
      </c>
      <c r="BI129" s="43">
        <v>48.15</v>
      </c>
      <c r="BJ129" s="39">
        <v>7.84</v>
      </c>
      <c r="BK129" s="43">
        <v>12.05</v>
      </c>
      <c r="BL129" s="39">
        <v>4.33</v>
      </c>
      <c r="BM129" s="29"/>
    </row>
    <row r="130" spans="1:65" x14ac:dyDescent="0.35">
      <c r="A130">
        <v>6</v>
      </c>
      <c r="B130" t="s">
        <v>288</v>
      </c>
      <c r="C130" t="s">
        <v>289</v>
      </c>
      <c r="D130" s="21">
        <v>9.9199999999999997E-2</v>
      </c>
      <c r="E130" s="22">
        <v>18.149999999999999</v>
      </c>
      <c r="F130" s="21">
        <v>0.371</v>
      </c>
      <c r="G130" s="22">
        <v>10.77</v>
      </c>
      <c r="H130" s="21">
        <v>0.29920000000000002</v>
      </c>
      <c r="I130" s="22">
        <v>10.78</v>
      </c>
      <c r="J130" s="23">
        <v>0.67020000000000002</v>
      </c>
      <c r="K130" s="22">
        <v>10.77</v>
      </c>
      <c r="L130" s="23">
        <v>508.89</v>
      </c>
      <c r="M130" s="29"/>
      <c r="N130" s="38">
        <v>255.97</v>
      </c>
      <c r="O130" s="39">
        <v>22.49</v>
      </c>
      <c r="P130" s="38">
        <v>271.94</v>
      </c>
      <c r="Q130" s="39">
        <v>20.89</v>
      </c>
      <c r="R130" s="29"/>
      <c r="S130" s="23">
        <v>162.69999999999999</v>
      </c>
      <c r="T130" s="22">
        <v>10.31</v>
      </c>
      <c r="U130" s="23">
        <v>162.69999999999999</v>
      </c>
      <c r="V130" s="22">
        <v>10.31</v>
      </c>
      <c r="W130" s="23">
        <v>162.69999999999999</v>
      </c>
      <c r="X130" s="22">
        <v>10.31</v>
      </c>
      <c r="Y130" s="23">
        <v>162.69999999999999</v>
      </c>
      <c r="Z130" s="22">
        <v>10.31</v>
      </c>
      <c r="AA130" s="23">
        <v>162.69999999999999</v>
      </c>
      <c r="AB130" s="22">
        <v>10.31</v>
      </c>
      <c r="AC130" s="23">
        <v>162.69999999999999</v>
      </c>
      <c r="AD130" s="22">
        <v>10.31</v>
      </c>
      <c r="AE130" s="23">
        <v>162.69999999999999</v>
      </c>
      <c r="AF130" s="22">
        <v>10.31</v>
      </c>
      <c r="AG130" s="23">
        <v>162.69999999999999</v>
      </c>
      <c r="AH130" s="22">
        <v>10.31</v>
      </c>
      <c r="AI130" s="23">
        <v>162.69999999999999</v>
      </c>
      <c r="AJ130" s="22">
        <v>10.31</v>
      </c>
      <c r="AK130" s="23">
        <v>162.69999999999999</v>
      </c>
      <c r="AL130" s="22">
        <v>10.31</v>
      </c>
      <c r="AM130" s="23">
        <v>162.69999999999999</v>
      </c>
      <c r="AN130" s="22">
        <v>10.31</v>
      </c>
      <c r="AO130" s="29"/>
      <c r="AP130" s="40">
        <v>0</v>
      </c>
      <c r="AQ130" s="41">
        <v>0</v>
      </c>
      <c r="AR130" s="40">
        <v>927.56</v>
      </c>
      <c r="AS130" s="41">
        <v>17.829999999999998</v>
      </c>
      <c r="AT130" s="40">
        <v>943.53</v>
      </c>
      <c r="AU130" s="41">
        <v>17.48</v>
      </c>
      <c r="AV130" s="29"/>
      <c r="AW130" s="42">
        <v>1.24</v>
      </c>
      <c r="AX130" s="42">
        <v>1.85</v>
      </c>
      <c r="AY130" s="22">
        <v>5.71</v>
      </c>
      <c r="AZ130" s="42">
        <v>0</v>
      </c>
      <c r="BA130" s="22">
        <v>0</v>
      </c>
      <c r="BB130" s="42">
        <v>0</v>
      </c>
      <c r="BC130" s="22">
        <v>0</v>
      </c>
      <c r="BD130" s="29"/>
      <c r="BE130" s="43">
        <v>83.87</v>
      </c>
      <c r="BF130" s="39">
        <v>7.71</v>
      </c>
      <c r="BG130" s="43">
        <v>75.8</v>
      </c>
      <c r="BH130" s="39">
        <v>7.7</v>
      </c>
      <c r="BI130" s="43">
        <v>51.11</v>
      </c>
      <c r="BJ130" s="39">
        <v>14.47</v>
      </c>
      <c r="BK130" s="43">
        <v>16.600000000000001</v>
      </c>
      <c r="BL130" s="39">
        <v>5.73</v>
      </c>
      <c r="BM130" s="29"/>
    </row>
    <row r="131" spans="1:65" x14ac:dyDescent="0.35">
      <c r="A131">
        <v>6</v>
      </c>
      <c r="B131" t="s">
        <v>290</v>
      </c>
      <c r="C131" t="s">
        <v>291</v>
      </c>
      <c r="D131" s="21">
        <v>0.12189999999999999</v>
      </c>
      <c r="E131" s="22">
        <v>10.76</v>
      </c>
      <c r="F131" s="21">
        <v>0.1575</v>
      </c>
      <c r="G131" s="22">
        <v>1.64</v>
      </c>
      <c r="H131" s="21">
        <v>0.11940000000000001</v>
      </c>
      <c r="I131" s="22">
        <v>-4.41</v>
      </c>
      <c r="J131" s="23">
        <v>0.27690000000000003</v>
      </c>
      <c r="K131" s="22">
        <v>-1.06</v>
      </c>
      <c r="L131" s="23">
        <v>608.14</v>
      </c>
      <c r="M131" s="29"/>
      <c r="N131" s="38">
        <v>280</v>
      </c>
      <c r="O131" s="39">
        <v>3.13</v>
      </c>
      <c r="P131" s="38">
        <v>332</v>
      </c>
      <c r="Q131" s="39">
        <v>3.27</v>
      </c>
      <c r="R131" s="29"/>
      <c r="S131" s="23">
        <v>232.55</v>
      </c>
      <c r="T131" s="22">
        <v>4.0599999999999996</v>
      </c>
      <c r="U131" s="23">
        <v>316.87</v>
      </c>
      <c r="V131" s="22">
        <v>4.0599999999999996</v>
      </c>
      <c r="W131" s="23">
        <v>282</v>
      </c>
      <c r="X131" s="22">
        <v>4.0599999999999996</v>
      </c>
      <c r="Y131" s="23">
        <v>436</v>
      </c>
      <c r="Z131" s="22">
        <v>4.0599999999999996</v>
      </c>
      <c r="AA131" s="23">
        <v>590</v>
      </c>
      <c r="AB131" s="22">
        <v>4.0599999999999996</v>
      </c>
      <c r="AC131" s="23">
        <v>744</v>
      </c>
      <c r="AD131" s="22">
        <v>4.0599999999999996</v>
      </c>
      <c r="AE131" s="23">
        <v>898</v>
      </c>
      <c r="AF131" s="22">
        <v>4.0599999999999996</v>
      </c>
      <c r="AG131" s="23">
        <v>3362</v>
      </c>
      <c r="AH131" s="22">
        <v>4.05</v>
      </c>
      <c r="AI131" s="23">
        <v>3978</v>
      </c>
      <c r="AJ131" s="22">
        <v>4.05</v>
      </c>
      <c r="AK131" s="23">
        <v>9368</v>
      </c>
      <c r="AL131" s="22">
        <v>4.05</v>
      </c>
      <c r="AM131" s="23">
        <v>46328</v>
      </c>
      <c r="AN131" s="22">
        <v>4.05</v>
      </c>
      <c r="AO131" s="29"/>
      <c r="AP131" s="40">
        <v>0</v>
      </c>
      <c r="AQ131" s="41">
        <v>0</v>
      </c>
      <c r="AR131" s="40">
        <v>1120.69</v>
      </c>
      <c r="AS131" s="41">
        <v>7.34</v>
      </c>
      <c r="AT131" s="40">
        <v>1257.01</v>
      </c>
      <c r="AU131" s="41">
        <v>6.97</v>
      </c>
      <c r="AV131" s="29"/>
      <c r="AW131" s="42">
        <v>1.33</v>
      </c>
      <c r="AX131" s="42">
        <v>1.33</v>
      </c>
      <c r="AY131" s="22">
        <v>3.1</v>
      </c>
      <c r="AZ131" s="42">
        <v>63.35</v>
      </c>
      <c r="BA131" s="22">
        <v>3.09</v>
      </c>
      <c r="BB131" s="42">
        <v>0</v>
      </c>
      <c r="BC131" s="22">
        <v>0</v>
      </c>
      <c r="BD131" s="29"/>
      <c r="BE131" s="43">
        <v>83.85</v>
      </c>
      <c r="BF131" s="39">
        <v>7.71</v>
      </c>
      <c r="BG131" s="43">
        <v>75.8</v>
      </c>
      <c r="BH131" s="39">
        <v>7.75</v>
      </c>
      <c r="BI131" s="43">
        <v>51.1</v>
      </c>
      <c r="BJ131" s="39">
        <v>14.45</v>
      </c>
      <c r="BK131" s="43">
        <v>16.2</v>
      </c>
      <c r="BL131" s="39">
        <v>3.18</v>
      </c>
      <c r="BM131" s="29"/>
    </row>
    <row r="132" spans="1:65" x14ac:dyDescent="0.35">
      <c r="A132">
        <v>6</v>
      </c>
      <c r="B132" t="s">
        <v>292</v>
      </c>
      <c r="C132" t="s">
        <v>293</v>
      </c>
      <c r="D132" s="21">
        <v>0.112</v>
      </c>
      <c r="E132" s="22">
        <v>7.2</v>
      </c>
      <c r="F132" s="21">
        <v>0.3896</v>
      </c>
      <c r="G132" s="22">
        <v>4.91</v>
      </c>
      <c r="H132" s="21">
        <v>0.32640000000000002</v>
      </c>
      <c r="I132" s="22">
        <v>5.63</v>
      </c>
      <c r="J132" s="23">
        <v>0.71599999999999997</v>
      </c>
      <c r="K132" s="22">
        <v>5.24</v>
      </c>
      <c r="L132" s="23">
        <v>564.83000000000004</v>
      </c>
      <c r="M132" s="29"/>
      <c r="N132" s="38">
        <v>244</v>
      </c>
      <c r="O132" s="39">
        <v>0</v>
      </c>
      <c r="P132" s="38">
        <v>398</v>
      </c>
      <c r="Q132" s="39">
        <v>0</v>
      </c>
      <c r="R132" s="29"/>
      <c r="S132" s="23">
        <v>309</v>
      </c>
      <c r="T132" s="22">
        <v>4.04</v>
      </c>
      <c r="U132" s="23">
        <v>309</v>
      </c>
      <c r="V132" s="22">
        <v>4.04</v>
      </c>
      <c r="W132" s="23">
        <v>309</v>
      </c>
      <c r="X132" s="22">
        <v>4.04</v>
      </c>
      <c r="Y132" s="23">
        <v>309</v>
      </c>
      <c r="Z132" s="22">
        <v>4.04</v>
      </c>
      <c r="AA132" s="23">
        <v>309</v>
      </c>
      <c r="AB132" s="22">
        <v>4.04</v>
      </c>
      <c r="AC132" s="23">
        <v>309</v>
      </c>
      <c r="AD132" s="22">
        <v>4.04</v>
      </c>
      <c r="AE132" s="23">
        <v>309</v>
      </c>
      <c r="AF132" s="22">
        <v>4.04</v>
      </c>
      <c r="AG132" s="23">
        <v>309</v>
      </c>
      <c r="AH132" s="22">
        <v>4.04</v>
      </c>
      <c r="AI132" s="23">
        <v>309</v>
      </c>
      <c r="AJ132" s="22">
        <v>4.04</v>
      </c>
      <c r="AK132" s="23">
        <v>309</v>
      </c>
      <c r="AL132" s="22">
        <v>4.04</v>
      </c>
      <c r="AM132" s="23">
        <v>309</v>
      </c>
      <c r="AN132" s="22">
        <v>4.04</v>
      </c>
      <c r="AO132" s="29"/>
      <c r="AP132" s="40">
        <v>0</v>
      </c>
      <c r="AQ132" s="41">
        <v>0</v>
      </c>
      <c r="AR132" s="40">
        <v>1117.83</v>
      </c>
      <c r="AS132" s="41">
        <v>4.68</v>
      </c>
      <c r="AT132" s="40">
        <v>1271.83</v>
      </c>
      <c r="AU132" s="41">
        <v>4.09</v>
      </c>
      <c r="AV132" s="29"/>
      <c r="AW132" s="42">
        <v>0</v>
      </c>
      <c r="AX132" s="42">
        <v>0</v>
      </c>
      <c r="AY132" s="22">
        <v>0</v>
      </c>
      <c r="AZ132" s="42">
        <v>0</v>
      </c>
      <c r="BA132" s="22">
        <v>0</v>
      </c>
      <c r="BB132" s="42" t="s">
        <v>949</v>
      </c>
      <c r="BC132" s="22" t="s">
        <v>949</v>
      </c>
      <c r="BD132" s="29"/>
      <c r="BE132" s="43">
        <v>83.87</v>
      </c>
      <c r="BF132" s="39">
        <v>7.71</v>
      </c>
      <c r="BG132" s="43">
        <v>75.8</v>
      </c>
      <c r="BH132" s="39">
        <v>7.7</v>
      </c>
      <c r="BI132" s="43">
        <v>51.11</v>
      </c>
      <c r="BJ132" s="39">
        <v>14.47</v>
      </c>
      <c r="BK132" s="43">
        <v>12.8</v>
      </c>
      <c r="BL132" s="39">
        <v>7.56</v>
      </c>
      <c r="BM132" s="29"/>
    </row>
    <row r="133" spans="1:65" x14ac:dyDescent="0.35">
      <c r="A133">
        <v>6</v>
      </c>
      <c r="B133" t="s">
        <v>294</v>
      </c>
      <c r="C133" t="s">
        <v>295</v>
      </c>
      <c r="D133" s="21">
        <v>7.6200000000000004E-2</v>
      </c>
      <c r="E133" s="22">
        <v>3.97</v>
      </c>
      <c r="F133" s="21">
        <v>0.38669999999999999</v>
      </c>
      <c r="G133" s="22">
        <v>3.98</v>
      </c>
      <c r="H133" s="21">
        <v>0.30809999999999998</v>
      </c>
      <c r="I133" s="22">
        <v>4</v>
      </c>
      <c r="J133" s="23">
        <v>0.69479999999999997</v>
      </c>
      <c r="K133" s="22">
        <v>3.99</v>
      </c>
      <c r="L133" s="23">
        <v>307.38</v>
      </c>
      <c r="M133" s="29"/>
      <c r="N133" s="38">
        <v>252</v>
      </c>
      <c r="O133" s="39">
        <v>2.15</v>
      </c>
      <c r="P133" s="38">
        <v>362</v>
      </c>
      <c r="Q133" s="39">
        <v>2.72</v>
      </c>
      <c r="R133" s="29"/>
      <c r="S133" s="23">
        <v>137.76</v>
      </c>
      <c r="T133" s="22">
        <v>6</v>
      </c>
      <c r="U133" s="23">
        <v>197.12</v>
      </c>
      <c r="V133" s="22">
        <v>6</v>
      </c>
      <c r="W133" s="23">
        <v>197.12</v>
      </c>
      <c r="X133" s="22">
        <v>6</v>
      </c>
      <c r="Y133" s="23">
        <v>197.12</v>
      </c>
      <c r="Z133" s="22">
        <v>6</v>
      </c>
      <c r="AA133" s="23">
        <v>197.12</v>
      </c>
      <c r="AB133" s="22">
        <v>6</v>
      </c>
      <c r="AC133" s="23">
        <v>290.12</v>
      </c>
      <c r="AD133" s="22">
        <v>5.51</v>
      </c>
      <c r="AE133" s="23">
        <v>383.12</v>
      </c>
      <c r="AF133" s="22">
        <v>5.26</v>
      </c>
      <c r="AG133" s="23">
        <v>1871.12</v>
      </c>
      <c r="AH133" s="22">
        <v>4.6500000000000004</v>
      </c>
      <c r="AI133" s="23">
        <v>2243.12</v>
      </c>
      <c r="AJ133" s="22">
        <v>4.63</v>
      </c>
      <c r="AK133" s="23">
        <v>5498.12</v>
      </c>
      <c r="AL133" s="22">
        <v>4.55</v>
      </c>
      <c r="AM133" s="23">
        <v>27818.12</v>
      </c>
      <c r="AN133" s="22">
        <v>4.5</v>
      </c>
      <c r="AO133" s="29"/>
      <c r="AP133" s="40">
        <v>0</v>
      </c>
      <c r="AQ133" s="41">
        <v>0</v>
      </c>
      <c r="AR133" s="40">
        <v>697.14</v>
      </c>
      <c r="AS133" s="41">
        <v>3.69</v>
      </c>
      <c r="AT133" s="40">
        <v>866.5</v>
      </c>
      <c r="AU133" s="41">
        <v>3.89</v>
      </c>
      <c r="AV133" s="29"/>
      <c r="AW133" s="42">
        <v>1.86</v>
      </c>
      <c r="AX133" s="42">
        <v>1.86</v>
      </c>
      <c r="AY133" s="22">
        <v>3.91</v>
      </c>
      <c r="AZ133" s="42">
        <v>0</v>
      </c>
      <c r="BA133" s="22">
        <v>0</v>
      </c>
      <c r="BB133" s="42">
        <v>4.5</v>
      </c>
      <c r="BC133" s="22">
        <v>28.57</v>
      </c>
      <c r="BD133" s="29"/>
      <c r="BE133" s="43">
        <v>83.85</v>
      </c>
      <c r="BF133" s="39">
        <v>7.71</v>
      </c>
      <c r="BG133" s="43">
        <v>75.8</v>
      </c>
      <c r="BH133" s="39">
        <v>7.75</v>
      </c>
      <c r="BI133" s="43">
        <v>50.1</v>
      </c>
      <c r="BJ133" s="39">
        <v>12.21</v>
      </c>
      <c r="BK133" s="43">
        <v>16.600000000000001</v>
      </c>
      <c r="BL133" s="39">
        <v>11.41</v>
      </c>
      <c r="BM133" s="29"/>
    </row>
    <row r="134" spans="1:65" x14ac:dyDescent="0.35">
      <c r="A134">
        <v>6</v>
      </c>
      <c r="B134" t="s">
        <v>296</v>
      </c>
      <c r="C134" t="s">
        <v>297</v>
      </c>
      <c r="D134" s="21">
        <v>0.1195</v>
      </c>
      <c r="E134" s="22">
        <v>4.95</v>
      </c>
      <c r="F134" s="21">
        <v>0.32890000000000003</v>
      </c>
      <c r="G134" s="22">
        <v>5.83</v>
      </c>
      <c r="H134" s="21">
        <v>0.2601</v>
      </c>
      <c r="I134" s="22">
        <v>5.82</v>
      </c>
      <c r="J134" s="23">
        <v>0.58899999999999997</v>
      </c>
      <c r="K134" s="22">
        <v>5.83</v>
      </c>
      <c r="L134" s="23">
        <v>575.13</v>
      </c>
      <c r="M134" s="29"/>
      <c r="N134" s="38">
        <v>288.3</v>
      </c>
      <c r="O134" s="39">
        <v>14.04</v>
      </c>
      <c r="P134" s="38">
        <v>317.60000000000002</v>
      </c>
      <c r="Q134" s="39">
        <v>1.21</v>
      </c>
      <c r="R134" s="29"/>
      <c r="S134" s="23">
        <v>382</v>
      </c>
      <c r="T134" s="22">
        <v>14.08</v>
      </c>
      <c r="U134" s="23">
        <v>382</v>
      </c>
      <c r="V134" s="22">
        <v>14.08</v>
      </c>
      <c r="W134" s="23">
        <v>382</v>
      </c>
      <c r="X134" s="22">
        <v>14.08</v>
      </c>
      <c r="Y134" s="23">
        <v>382</v>
      </c>
      <c r="Z134" s="22">
        <v>14.08</v>
      </c>
      <c r="AA134" s="23">
        <v>428.25</v>
      </c>
      <c r="AB134" s="22">
        <v>14.1</v>
      </c>
      <c r="AC134" s="23">
        <v>613.25</v>
      </c>
      <c r="AD134" s="22">
        <v>14.13</v>
      </c>
      <c r="AE134" s="23">
        <v>798.25</v>
      </c>
      <c r="AF134" s="22">
        <v>14.14</v>
      </c>
      <c r="AG134" s="23">
        <v>2843.75</v>
      </c>
      <c r="AH134" s="22">
        <v>2.0099999999999998</v>
      </c>
      <c r="AI134" s="23">
        <v>3347.75</v>
      </c>
      <c r="AJ134" s="22">
        <v>3.71</v>
      </c>
      <c r="AK134" s="23">
        <v>7757.75</v>
      </c>
      <c r="AL134" s="22">
        <v>9.61</v>
      </c>
      <c r="AM134" s="23">
        <v>37997.75</v>
      </c>
      <c r="AN134" s="22">
        <v>13.5</v>
      </c>
      <c r="AO134" s="29"/>
      <c r="AP134" s="40">
        <v>0</v>
      </c>
      <c r="AQ134" s="41">
        <v>0</v>
      </c>
      <c r="AR134" s="40">
        <v>1245.43</v>
      </c>
      <c r="AS134" s="41">
        <v>9.67</v>
      </c>
      <c r="AT134" s="40">
        <v>1274.73</v>
      </c>
      <c r="AU134" s="41">
        <v>6.52</v>
      </c>
      <c r="AV134" s="29"/>
      <c r="AW134" s="42">
        <v>1</v>
      </c>
      <c r="AX134" s="42">
        <v>1.4</v>
      </c>
      <c r="AY134" s="22">
        <v>4.4800000000000004</v>
      </c>
      <c r="AZ134" s="42">
        <v>0</v>
      </c>
      <c r="BA134" s="22">
        <v>0</v>
      </c>
      <c r="BB134" s="42">
        <v>0</v>
      </c>
      <c r="BC134" s="22">
        <v>0</v>
      </c>
      <c r="BD134" s="29"/>
      <c r="BE134" s="43">
        <v>83.85</v>
      </c>
      <c r="BF134" s="39">
        <v>7.71</v>
      </c>
      <c r="BG134" s="43">
        <v>75.8</v>
      </c>
      <c r="BH134" s="39">
        <v>7.75</v>
      </c>
      <c r="BI134" s="43">
        <v>51.1</v>
      </c>
      <c r="BJ134" s="39">
        <v>14.45</v>
      </c>
      <c r="BK134" s="43">
        <v>15</v>
      </c>
      <c r="BL134" s="39">
        <v>8.6999999999999993</v>
      </c>
      <c r="BM134" s="29"/>
    </row>
    <row r="135" spans="1:65" x14ac:dyDescent="0.35">
      <c r="A135">
        <v>6</v>
      </c>
      <c r="B135" t="s">
        <v>298</v>
      </c>
      <c r="C135" t="s">
        <v>299</v>
      </c>
      <c r="D135" s="21">
        <v>6.1499999999999999E-2</v>
      </c>
      <c r="E135" s="22">
        <v>1.69</v>
      </c>
      <c r="F135" s="21">
        <v>0.1658</v>
      </c>
      <c r="G135" s="22">
        <v>9.0299999999999994</v>
      </c>
      <c r="H135" s="21">
        <v>0.14899999999999999</v>
      </c>
      <c r="I135" s="22">
        <v>8.98</v>
      </c>
      <c r="J135" s="23">
        <v>0.31479999999999997</v>
      </c>
      <c r="K135" s="22">
        <v>9.01</v>
      </c>
      <c r="L135" s="23">
        <v>356.49</v>
      </c>
      <c r="M135" s="29"/>
      <c r="N135" s="38">
        <v>279.73</v>
      </c>
      <c r="O135" s="39">
        <v>1.47</v>
      </c>
      <c r="P135" s="38">
        <v>298.23</v>
      </c>
      <c r="Q135" s="39">
        <v>1.51</v>
      </c>
      <c r="R135" s="29"/>
      <c r="S135" s="23">
        <v>233.52</v>
      </c>
      <c r="T135" s="22">
        <v>1.4</v>
      </c>
      <c r="U135" s="23">
        <v>271.92</v>
      </c>
      <c r="V135" s="22">
        <v>1.39</v>
      </c>
      <c r="W135" s="23" t="s">
        <v>773</v>
      </c>
      <c r="X135" s="22" t="s">
        <v>773</v>
      </c>
      <c r="Y135" s="23" t="s">
        <v>773</v>
      </c>
      <c r="Z135" s="22" t="s">
        <v>773</v>
      </c>
      <c r="AA135" s="23" t="s">
        <v>773</v>
      </c>
      <c r="AB135" s="22" t="s">
        <v>773</v>
      </c>
      <c r="AC135" s="23" t="s">
        <v>773</v>
      </c>
      <c r="AD135" s="22" t="s">
        <v>773</v>
      </c>
      <c r="AE135" s="23" t="s">
        <v>773</v>
      </c>
      <c r="AF135" s="22" t="s">
        <v>773</v>
      </c>
      <c r="AG135" s="23" t="s">
        <v>773</v>
      </c>
      <c r="AH135" s="22" t="s">
        <v>773</v>
      </c>
      <c r="AI135" s="23" t="s">
        <v>773</v>
      </c>
      <c r="AJ135" s="22" t="s">
        <v>773</v>
      </c>
      <c r="AK135" s="23" t="s">
        <v>773</v>
      </c>
      <c r="AL135" s="22" t="s">
        <v>773</v>
      </c>
      <c r="AM135" s="23" t="s">
        <v>773</v>
      </c>
      <c r="AN135" s="22" t="s">
        <v>773</v>
      </c>
      <c r="AO135" s="29"/>
      <c r="AP135" s="40">
        <v>0</v>
      </c>
      <c r="AQ135" s="41">
        <v>0</v>
      </c>
      <c r="AR135" s="40">
        <v>869.74</v>
      </c>
      <c r="AS135" s="41">
        <v>1.54</v>
      </c>
      <c r="AT135" s="40">
        <v>926.6400000000001</v>
      </c>
      <c r="AU135" s="41">
        <v>1.54</v>
      </c>
      <c r="AV135" s="29"/>
      <c r="AW135" s="42">
        <v>0.75</v>
      </c>
      <c r="AX135" s="42">
        <v>0.75</v>
      </c>
      <c r="AY135" s="22">
        <v>0</v>
      </c>
      <c r="AZ135" s="42">
        <v>0</v>
      </c>
      <c r="BA135" s="22">
        <v>0</v>
      </c>
      <c r="BB135" s="42">
        <v>0</v>
      </c>
      <c r="BC135" s="22">
        <v>0</v>
      </c>
      <c r="BD135" s="29"/>
      <c r="BE135" s="43">
        <v>83.8</v>
      </c>
      <c r="BF135" s="39">
        <v>7.78</v>
      </c>
      <c r="BG135" s="43">
        <v>75.8</v>
      </c>
      <c r="BH135" s="39">
        <v>7.82</v>
      </c>
      <c r="BI135" s="43">
        <v>48.1</v>
      </c>
      <c r="BJ135" s="39">
        <v>7.73</v>
      </c>
      <c r="BK135" s="43">
        <v>9</v>
      </c>
      <c r="BL135" s="39">
        <v>1.1200000000000001</v>
      </c>
      <c r="BM135" s="29"/>
    </row>
    <row r="136" spans="1:65" x14ac:dyDescent="0.35">
      <c r="A136">
        <v>6</v>
      </c>
      <c r="B136" t="s">
        <v>300</v>
      </c>
      <c r="C136" t="s">
        <v>301</v>
      </c>
      <c r="D136" s="21">
        <v>0.1052</v>
      </c>
      <c r="E136" s="22">
        <v>10.71</v>
      </c>
      <c r="F136" s="21">
        <v>0.50370000000000004</v>
      </c>
      <c r="G136" s="22">
        <v>8.8000000000000007</v>
      </c>
      <c r="H136" s="21">
        <v>0</v>
      </c>
      <c r="I136" s="22" t="s">
        <v>227</v>
      </c>
      <c r="J136" s="23">
        <v>0.50370000000000004</v>
      </c>
      <c r="K136" s="22">
        <v>8.8000000000000007</v>
      </c>
      <c r="L136" s="23">
        <v>542.87</v>
      </c>
      <c r="M136" s="29"/>
      <c r="N136" s="38">
        <v>219.5</v>
      </c>
      <c r="O136" s="39">
        <v>5.78</v>
      </c>
      <c r="P136" s="38">
        <v>301.5</v>
      </c>
      <c r="Q136" s="39">
        <v>5.6</v>
      </c>
      <c r="R136" s="29"/>
      <c r="S136" s="23">
        <v>181.53</v>
      </c>
      <c r="T136" s="22">
        <v>24.13</v>
      </c>
      <c r="U136" s="23">
        <v>235.19</v>
      </c>
      <c r="V136" s="22">
        <v>25.93</v>
      </c>
      <c r="W136" s="23">
        <v>213</v>
      </c>
      <c r="X136" s="22">
        <v>25.29</v>
      </c>
      <c r="Y136" s="23">
        <v>311</v>
      </c>
      <c r="Z136" s="22">
        <v>27.46</v>
      </c>
      <c r="AA136" s="23">
        <v>409</v>
      </c>
      <c r="AB136" s="22">
        <v>28.62</v>
      </c>
      <c r="AC136" s="23">
        <v>507</v>
      </c>
      <c r="AD136" s="22">
        <v>29.34</v>
      </c>
      <c r="AE136" s="23">
        <v>605</v>
      </c>
      <c r="AF136" s="22">
        <v>29.83</v>
      </c>
      <c r="AG136" s="23">
        <v>2173</v>
      </c>
      <c r="AH136" s="22">
        <v>31.7</v>
      </c>
      <c r="AI136" s="23">
        <v>2565</v>
      </c>
      <c r="AJ136" s="22">
        <v>31.81</v>
      </c>
      <c r="AK136" s="23">
        <v>5995</v>
      </c>
      <c r="AL136" s="22">
        <v>32.159999999999997</v>
      </c>
      <c r="AM136" s="23">
        <v>29515</v>
      </c>
      <c r="AN136" s="22">
        <v>32.380000000000003</v>
      </c>
      <c r="AO136" s="29"/>
      <c r="AP136" s="40">
        <v>0</v>
      </c>
      <c r="AQ136" s="41">
        <v>0</v>
      </c>
      <c r="AR136" s="40">
        <v>943.9</v>
      </c>
      <c r="AS136" s="41">
        <v>11.83</v>
      </c>
      <c r="AT136" s="40">
        <v>1079.56</v>
      </c>
      <c r="AU136" s="41">
        <v>12.15</v>
      </c>
      <c r="AV136" s="29"/>
      <c r="AW136" s="42">
        <v>1.55</v>
      </c>
      <c r="AX136" s="42">
        <v>1.55</v>
      </c>
      <c r="AY136" s="22">
        <v>10.71</v>
      </c>
      <c r="AZ136" s="42">
        <v>68.5</v>
      </c>
      <c r="BA136" s="22">
        <v>8.73</v>
      </c>
      <c r="BB136" s="42" t="s">
        <v>949</v>
      </c>
      <c r="BC136" s="22" t="s">
        <v>949</v>
      </c>
      <c r="BD136" s="29"/>
      <c r="BE136" s="43">
        <v>83.85</v>
      </c>
      <c r="BF136" s="39">
        <v>7.71</v>
      </c>
      <c r="BG136" s="43">
        <v>75.8</v>
      </c>
      <c r="BH136" s="39">
        <v>7.75</v>
      </c>
      <c r="BI136" s="43">
        <v>51.1</v>
      </c>
      <c r="BJ136" s="39">
        <v>14.45</v>
      </c>
      <c r="BK136" s="43">
        <v>16.600000000000001</v>
      </c>
      <c r="BL136" s="39">
        <v>5.73</v>
      </c>
      <c r="BM136" s="29"/>
    </row>
    <row r="137" spans="1:65" x14ac:dyDescent="0.35">
      <c r="A137">
        <v>6</v>
      </c>
      <c r="B137" t="s">
        <v>302</v>
      </c>
      <c r="C137" t="s">
        <v>303</v>
      </c>
      <c r="D137" s="21">
        <v>7.6600000000000001E-2</v>
      </c>
      <c r="E137" s="22">
        <v>5.25</v>
      </c>
      <c r="F137" s="21">
        <v>0.24110000000000001</v>
      </c>
      <c r="G137" s="22">
        <v>12.21</v>
      </c>
      <c r="H137" s="21">
        <v>0.19020000000000001</v>
      </c>
      <c r="I137" s="22">
        <v>12.12</v>
      </c>
      <c r="J137" s="23">
        <v>0.43130000000000002</v>
      </c>
      <c r="K137" s="22">
        <v>12.17</v>
      </c>
      <c r="L137" s="23">
        <v>387.98</v>
      </c>
      <c r="M137" s="29"/>
      <c r="N137" s="38">
        <v>298</v>
      </c>
      <c r="O137" s="39">
        <v>14.62</v>
      </c>
      <c r="P137" s="38">
        <v>333</v>
      </c>
      <c r="Q137" s="39">
        <v>14.83</v>
      </c>
      <c r="R137" s="29"/>
      <c r="S137" s="23">
        <v>226</v>
      </c>
      <c r="T137" s="22">
        <v>3.67</v>
      </c>
      <c r="U137" s="23">
        <v>226</v>
      </c>
      <c r="V137" s="22">
        <v>3.67</v>
      </c>
      <c r="W137" s="23">
        <v>226</v>
      </c>
      <c r="X137" s="22">
        <v>3.67</v>
      </c>
      <c r="Y137" s="23">
        <v>226</v>
      </c>
      <c r="Z137" s="22">
        <v>3.67</v>
      </c>
      <c r="AA137" s="23">
        <v>226</v>
      </c>
      <c r="AB137" s="22">
        <v>3.67</v>
      </c>
      <c r="AC137" s="23">
        <v>226</v>
      </c>
      <c r="AD137" s="22">
        <v>3.67</v>
      </c>
      <c r="AE137" s="23">
        <v>226</v>
      </c>
      <c r="AF137" s="22">
        <v>3.67</v>
      </c>
      <c r="AG137" s="23">
        <v>1130</v>
      </c>
      <c r="AH137" s="22">
        <v>3.67</v>
      </c>
      <c r="AI137" s="23">
        <v>1130</v>
      </c>
      <c r="AJ137" s="22">
        <v>3.67</v>
      </c>
      <c r="AK137" s="23">
        <v>2712</v>
      </c>
      <c r="AL137" s="22">
        <v>3.67</v>
      </c>
      <c r="AM137" s="23">
        <v>13560</v>
      </c>
      <c r="AN137" s="22">
        <v>3.67</v>
      </c>
      <c r="AO137" s="29"/>
      <c r="AP137" s="40">
        <v>0</v>
      </c>
      <c r="AQ137" s="41">
        <v>0</v>
      </c>
      <c r="AR137" s="40">
        <v>911.98</v>
      </c>
      <c r="AS137" s="41">
        <v>7.72</v>
      </c>
      <c r="AT137" s="40">
        <v>946.98</v>
      </c>
      <c r="AU137" s="41">
        <v>8.0299999999999994</v>
      </c>
      <c r="AV137" s="29"/>
      <c r="AW137" s="42">
        <v>0</v>
      </c>
      <c r="AX137" s="42">
        <v>0</v>
      </c>
      <c r="AY137" s="22">
        <v>0</v>
      </c>
      <c r="AZ137" s="42">
        <v>53.5</v>
      </c>
      <c r="BA137" s="22">
        <v>2.88</v>
      </c>
      <c r="BB137" s="42">
        <v>0</v>
      </c>
      <c r="BC137" s="22">
        <v>0</v>
      </c>
      <c r="BD137" s="29"/>
      <c r="BE137" s="43">
        <v>83.85</v>
      </c>
      <c r="BF137" s="39">
        <v>7.85</v>
      </c>
      <c r="BG137" s="43">
        <v>75.8</v>
      </c>
      <c r="BH137" s="39">
        <v>7.82</v>
      </c>
      <c r="BI137" s="43">
        <v>51.1</v>
      </c>
      <c r="BJ137" s="39">
        <v>14.45</v>
      </c>
      <c r="BK137" s="43">
        <v>16.399999999999999</v>
      </c>
      <c r="BL137" s="39">
        <v>3.14</v>
      </c>
      <c r="BM137" s="29"/>
    </row>
    <row r="138" spans="1:65" x14ac:dyDescent="0.35">
      <c r="A138">
        <v>6</v>
      </c>
      <c r="B138" t="s">
        <v>304</v>
      </c>
      <c r="C138" t="s">
        <v>305</v>
      </c>
      <c r="D138" s="21">
        <v>9.0969999999999995E-2</v>
      </c>
      <c r="E138" s="22">
        <v>9</v>
      </c>
      <c r="F138" s="21">
        <v>0.22091</v>
      </c>
      <c r="G138" s="22">
        <v>8.98</v>
      </c>
      <c r="H138" s="21">
        <v>0.16569999999999999</v>
      </c>
      <c r="I138" s="22">
        <v>8.98</v>
      </c>
      <c r="J138" s="23">
        <v>0.38661000000000001</v>
      </c>
      <c r="K138" s="22">
        <v>8.98</v>
      </c>
      <c r="L138" s="23">
        <v>479.03</v>
      </c>
      <c r="M138" s="29"/>
      <c r="N138" s="38">
        <v>271.05</v>
      </c>
      <c r="O138" s="39">
        <v>25</v>
      </c>
      <c r="P138" s="38">
        <v>410.68</v>
      </c>
      <c r="Q138" s="39">
        <v>25</v>
      </c>
      <c r="R138" s="29"/>
      <c r="S138" s="23">
        <v>206.46</v>
      </c>
      <c r="T138" s="22">
        <v>11.4</v>
      </c>
      <c r="U138" s="23">
        <v>280.22000000000003</v>
      </c>
      <c r="V138" s="22">
        <v>11.4</v>
      </c>
      <c r="W138" s="23">
        <v>280.22000000000003</v>
      </c>
      <c r="X138" s="22">
        <v>11.4</v>
      </c>
      <c r="Y138" s="23">
        <v>414.25</v>
      </c>
      <c r="Z138" s="22">
        <v>11.4</v>
      </c>
      <c r="AA138" s="23">
        <v>414.25</v>
      </c>
      <c r="AB138" s="22">
        <v>11.4</v>
      </c>
      <c r="AC138" s="23">
        <v>463.63</v>
      </c>
      <c r="AD138" s="22">
        <v>0</v>
      </c>
      <c r="AE138" s="23">
        <v>555.4</v>
      </c>
      <c r="AF138" s="22">
        <v>0</v>
      </c>
      <c r="AG138" s="23">
        <v>2023.7199999999998</v>
      </c>
      <c r="AH138" s="22">
        <v>0</v>
      </c>
      <c r="AI138" s="23">
        <v>2390.7999999999997</v>
      </c>
      <c r="AJ138" s="22">
        <v>0</v>
      </c>
      <c r="AK138" s="23">
        <v>5602.7499999999991</v>
      </c>
      <c r="AL138" s="22">
        <v>0</v>
      </c>
      <c r="AM138" s="23">
        <v>27627.55</v>
      </c>
      <c r="AN138" s="22">
        <v>0</v>
      </c>
      <c r="AO138" s="29"/>
      <c r="AP138" s="40">
        <v>0</v>
      </c>
      <c r="AQ138" s="41">
        <v>0</v>
      </c>
      <c r="AR138" s="40">
        <v>956.54</v>
      </c>
      <c r="AS138" s="41">
        <v>13.65</v>
      </c>
      <c r="AT138" s="40">
        <v>1169.93</v>
      </c>
      <c r="AU138" s="41">
        <v>14.75</v>
      </c>
      <c r="AV138" s="29"/>
      <c r="AW138" s="42">
        <v>2</v>
      </c>
      <c r="AX138" s="42">
        <v>3.4</v>
      </c>
      <c r="AY138" s="22">
        <v>100</v>
      </c>
      <c r="AZ138" s="42">
        <v>76.14</v>
      </c>
      <c r="BA138" s="22">
        <v>9.01</v>
      </c>
      <c r="BB138" s="42">
        <v>1.1499999999999999</v>
      </c>
      <c r="BC138" s="22">
        <v>9.52</v>
      </c>
      <c r="BD138" s="29"/>
      <c r="BE138" s="43">
        <v>83.87</v>
      </c>
      <c r="BF138" s="39">
        <v>7.71</v>
      </c>
      <c r="BG138" s="43">
        <v>75.8</v>
      </c>
      <c r="BH138" s="39">
        <v>7.7</v>
      </c>
      <c r="BI138" s="43">
        <v>51.11</v>
      </c>
      <c r="BJ138" s="39">
        <v>14.47</v>
      </c>
      <c r="BK138" s="43">
        <v>15</v>
      </c>
      <c r="BL138" s="39">
        <v>25</v>
      </c>
      <c r="BM138" s="29"/>
    </row>
    <row r="139" spans="1:65" x14ac:dyDescent="0.35">
      <c r="A139">
        <v>6</v>
      </c>
      <c r="B139" t="s">
        <v>306</v>
      </c>
      <c r="C139" t="s">
        <v>307</v>
      </c>
      <c r="D139" s="21">
        <v>8.4400000000000003E-2</v>
      </c>
      <c r="E139" s="22">
        <v>4.91</v>
      </c>
      <c r="F139" s="21">
        <v>0.4516</v>
      </c>
      <c r="G139" s="22">
        <v>6.5</v>
      </c>
      <c r="H139" s="21">
        <v>0.36470000000000002</v>
      </c>
      <c r="I139" s="22">
        <v>6.48</v>
      </c>
      <c r="J139" s="23">
        <v>0.81630000000000003</v>
      </c>
      <c r="K139" s="22">
        <v>6.49</v>
      </c>
      <c r="L139" s="23">
        <v>474.91</v>
      </c>
      <c r="M139" s="29"/>
      <c r="N139" s="38">
        <v>313</v>
      </c>
      <c r="O139" s="39">
        <v>-0.48</v>
      </c>
      <c r="P139" s="38">
        <v>425.3</v>
      </c>
      <c r="Q139" s="39">
        <v>16.12</v>
      </c>
      <c r="R139" s="29"/>
      <c r="S139" s="23">
        <v>245.77</v>
      </c>
      <c r="T139" s="22">
        <v>3.7</v>
      </c>
      <c r="U139" s="23">
        <v>245.77</v>
      </c>
      <c r="V139" s="22">
        <v>3.7</v>
      </c>
      <c r="W139" s="23">
        <v>245.77</v>
      </c>
      <c r="X139" s="22">
        <v>3.7</v>
      </c>
      <c r="Y139" s="23">
        <v>245.77</v>
      </c>
      <c r="Z139" s="22">
        <v>3.7</v>
      </c>
      <c r="AA139" s="23">
        <v>339.77</v>
      </c>
      <c r="AB139" s="22">
        <v>3.75</v>
      </c>
      <c r="AC139" s="23">
        <v>527.77</v>
      </c>
      <c r="AD139" s="22">
        <v>3.79</v>
      </c>
      <c r="AE139" s="23">
        <v>715.77</v>
      </c>
      <c r="AF139" s="22">
        <v>3.81</v>
      </c>
      <c r="AG139" s="23">
        <v>3723.77</v>
      </c>
      <c r="AH139" s="22">
        <v>3.86</v>
      </c>
      <c r="AI139" s="23">
        <v>4475.7700000000004</v>
      </c>
      <c r="AJ139" s="22">
        <v>3.86</v>
      </c>
      <c r="AK139" s="23">
        <v>11055.77</v>
      </c>
      <c r="AL139" s="22">
        <v>3.86</v>
      </c>
      <c r="AM139" s="23">
        <v>56175.77</v>
      </c>
      <c r="AN139" s="22">
        <v>3.87</v>
      </c>
      <c r="AO139" s="29"/>
      <c r="AP139" s="40">
        <v>0</v>
      </c>
      <c r="AQ139" s="41">
        <v>0</v>
      </c>
      <c r="AR139" s="40">
        <v>1033.68</v>
      </c>
      <c r="AS139" s="41">
        <v>2.94</v>
      </c>
      <c r="AT139" s="40">
        <v>1145.98</v>
      </c>
      <c r="AU139" s="41">
        <v>8.5299999999999994</v>
      </c>
      <c r="AV139" s="29"/>
      <c r="AW139" s="42">
        <v>3.7</v>
      </c>
      <c r="AX139" s="42">
        <v>9.59</v>
      </c>
      <c r="AY139" s="22">
        <v>3.83</v>
      </c>
      <c r="AZ139" s="42">
        <v>94.8</v>
      </c>
      <c r="BA139" s="22">
        <v>6.47</v>
      </c>
      <c r="BB139" s="42">
        <v>7.5</v>
      </c>
      <c r="BC139" s="22">
        <v>12.95</v>
      </c>
      <c r="BD139" s="29"/>
      <c r="BE139" s="43">
        <v>83.85</v>
      </c>
      <c r="BF139" s="39">
        <v>7.71</v>
      </c>
      <c r="BG139" s="43">
        <v>75.8</v>
      </c>
      <c r="BH139" s="39">
        <v>7.75</v>
      </c>
      <c r="BI139" s="43">
        <v>51.1</v>
      </c>
      <c r="BJ139" s="39">
        <v>14.45</v>
      </c>
      <c r="BK139" s="43">
        <v>19.899999999999999</v>
      </c>
      <c r="BL139" s="39">
        <v>6.42</v>
      </c>
      <c r="BM139" s="29"/>
    </row>
    <row r="140" spans="1:65" x14ac:dyDescent="0.35">
      <c r="A140">
        <v>6</v>
      </c>
      <c r="B140" t="s">
        <v>308</v>
      </c>
      <c r="C140" t="s">
        <v>309</v>
      </c>
      <c r="D140" s="21">
        <v>9.9500000000000005E-2</v>
      </c>
      <c r="E140" s="22">
        <v>4.91</v>
      </c>
      <c r="F140" s="21">
        <v>0.31859999999999999</v>
      </c>
      <c r="G140" s="22">
        <v>6.34</v>
      </c>
      <c r="H140" s="21">
        <v>0.17660000000000001</v>
      </c>
      <c r="I140" s="22">
        <v>3.83</v>
      </c>
      <c r="J140" s="23">
        <v>0.49519999999999997</v>
      </c>
      <c r="K140" s="22">
        <v>5.43</v>
      </c>
      <c r="L140" s="23">
        <v>599.4</v>
      </c>
      <c r="M140" s="29"/>
      <c r="N140" s="38">
        <v>269.7</v>
      </c>
      <c r="O140" s="39">
        <v>6.51</v>
      </c>
      <c r="P140" s="38">
        <v>337.16</v>
      </c>
      <c r="Q140" s="39">
        <v>6.51</v>
      </c>
      <c r="R140" s="29"/>
      <c r="S140" s="23">
        <v>287.02999999999997</v>
      </c>
      <c r="T140" s="22">
        <v>11.93</v>
      </c>
      <c r="U140" s="23">
        <v>358.98</v>
      </c>
      <c r="V140" s="22">
        <v>11.93</v>
      </c>
      <c r="W140" s="23">
        <v>287.02999999999997</v>
      </c>
      <c r="X140" s="22">
        <v>11.93</v>
      </c>
      <c r="Y140" s="23">
        <v>358.98</v>
      </c>
      <c r="Z140" s="22">
        <v>11.93</v>
      </c>
      <c r="AA140" s="23">
        <v>429.38</v>
      </c>
      <c r="AB140" s="22">
        <v>11.93</v>
      </c>
      <c r="AC140" s="23">
        <v>501.15</v>
      </c>
      <c r="AD140" s="22">
        <v>11.93</v>
      </c>
      <c r="AE140" s="23">
        <v>572.53</v>
      </c>
      <c r="AF140" s="22">
        <v>11.93</v>
      </c>
      <c r="AG140" s="23">
        <v>2362.54</v>
      </c>
      <c r="AH140" s="22">
        <v>11.93</v>
      </c>
      <c r="AI140" s="23">
        <v>2362.54</v>
      </c>
      <c r="AJ140" s="22">
        <v>11.93</v>
      </c>
      <c r="AK140" s="23">
        <v>4437.1899999999996</v>
      </c>
      <c r="AL140" s="22">
        <v>11.93</v>
      </c>
      <c r="AM140" s="23">
        <v>16373.12</v>
      </c>
      <c r="AN140" s="22">
        <v>11.93</v>
      </c>
      <c r="AO140" s="29"/>
      <c r="AP140" s="40">
        <v>0</v>
      </c>
      <c r="AQ140" s="41">
        <v>0</v>
      </c>
      <c r="AR140" s="40">
        <v>1156.1299999999999</v>
      </c>
      <c r="AS140" s="41">
        <v>6.95</v>
      </c>
      <c r="AT140" s="40">
        <v>1295.54</v>
      </c>
      <c r="AU140" s="41">
        <v>7.19</v>
      </c>
      <c r="AV140" s="29"/>
      <c r="AW140" s="42">
        <v>1.63</v>
      </c>
      <c r="AX140" s="42">
        <v>2.83</v>
      </c>
      <c r="AY140" s="22">
        <v>8.85</v>
      </c>
      <c r="AZ140" s="42">
        <v>107.36</v>
      </c>
      <c r="BA140" s="22">
        <v>8.93</v>
      </c>
      <c r="BB140" s="42">
        <v>0</v>
      </c>
      <c r="BC140" s="22">
        <v>0</v>
      </c>
      <c r="BD140" s="29"/>
      <c r="BE140" s="43">
        <v>83.85</v>
      </c>
      <c r="BF140" s="39">
        <v>7.71</v>
      </c>
      <c r="BG140" s="43">
        <v>75.8</v>
      </c>
      <c r="BH140" s="39">
        <v>7.75</v>
      </c>
      <c r="BI140" s="43">
        <v>51.1</v>
      </c>
      <c r="BJ140" s="39">
        <v>14.45</v>
      </c>
      <c r="BK140" s="43">
        <v>17.95</v>
      </c>
      <c r="BL140" s="39">
        <v>9.1199999999999992</v>
      </c>
      <c r="BM140" s="29"/>
    </row>
    <row r="141" spans="1:65" x14ac:dyDescent="0.35">
      <c r="A141">
        <v>6</v>
      </c>
      <c r="B141" t="s">
        <v>310</v>
      </c>
      <c r="C141" t="s">
        <v>311</v>
      </c>
      <c r="D141" s="21">
        <v>7.6999999999999999E-2</v>
      </c>
      <c r="E141" s="22">
        <v>3.25</v>
      </c>
      <c r="F141" s="21">
        <v>0.26669999999999999</v>
      </c>
      <c r="G141" s="22">
        <v>8.5500000000000007</v>
      </c>
      <c r="H141" s="21">
        <v>0.2132</v>
      </c>
      <c r="I141" s="22">
        <v>8.5500000000000007</v>
      </c>
      <c r="J141" s="23">
        <v>0.47989999999999999</v>
      </c>
      <c r="K141" s="22">
        <v>8.5500000000000007</v>
      </c>
      <c r="L141" s="23">
        <v>365.41</v>
      </c>
      <c r="M141" s="29"/>
      <c r="N141" s="38">
        <v>278.98</v>
      </c>
      <c r="O141" s="39">
        <v>0</v>
      </c>
      <c r="P141" s="38">
        <v>307.95999999999998</v>
      </c>
      <c r="Q141" s="39">
        <v>0</v>
      </c>
      <c r="R141" s="29"/>
      <c r="S141" s="23">
        <v>105.36</v>
      </c>
      <c r="T141" s="22">
        <v>3.17</v>
      </c>
      <c r="U141" s="23">
        <v>105.36</v>
      </c>
      <c r="V141" s="22">
        <v>3.17</v>
      </c>
      <c r="W141" s="23">
        <v>350.64</v>
      </c>
      <c r="X141" s="22">
        <v>3.11</v>
      </c>
      <c r="Y141" s="23">
        <v>350.64</v>
      </c>
      <c r="Z141" s="22">
        <v>3.11</v>
      </c>
      <c r="AA141" s="23">
        <v>350.64</v>
      </c>
      <c r="AB141" s="22">
        <v>3.11</v>
      </c>
      <c r="AC141" s="23">
        <v>350.64</v>
      </c>
      <c r="AD141" s="22">
        <v>3.11</v>
      </c>
      <c r="AE141" s="23">
        <v>350.64</v>
      </c>
      <c r="AF141" s="22">
        <v>3.11</v>
      </c>
      <c r="AG141" s="23">
        <v>350.64</v>
      </c>
      <c r="AH141" s="22">
        <v>3.11</v>
      </c>
      <c r="AI141" s="23">
        <v>350.64</v>
      </c>
      <c r="AJ141" s="22">
        <v>3.11</v>
      </c>
      <c r="AK141" s="23">
        <v>350.64</v>
      </c>
      <c r="AL141" s="22">
        <v>3.11</v>
      </c>
      <c r="AM141" s="23">
        <v>350.64</v>
      </c>
      <c r="AN141" s="22">
        <v>3.11</v>
      </c>
      <c r="AO141" s="29"/>
      <c r="AP141" s="40">
        <v>0</v>
      </c>
      <c r="AQ141" s="41">
        <v>0</v>
      </c>
      <c r="AR141" s="40">
        <v>749.75000000000011</v>
      </c>
      <c r="AS141" s="41">
        <v>2</v>
      </c>
      <c r="AT141" s="40">
        <v>778.73</v>
      </c>
      <c r="AU141" s="41">
        <v>1.93</v>
      </c>
      <c r="AV141" s="29"/>
      <c r="AW141" s="42">
        <v>1.22</v>
      </c>
      <c r="AX141" s="42">
        <v>1.22</v>
      </c>
      <c r="AY141" s="22">
        <v>3.39</v>
      </c>
      <c r="AZ141" s="42">
        <v>100.32</v>
      </c>
      <c r="BA141" s="22">
        <v>3.08</v>
      </c>
      <c r="BB141" s="42">
        <v>2.86</v>
      </c>
      <c r="BC141" s="22">
        <v>3.25</v>
      </c>
      <c r="BD141" s="29"/>
      <c r="BE141" s="43">
        <v>83.8</v>
      </c>
      <c r="BF141" s="39">
        <v>7.71</v>
      </c>
      <c r="BG141" s="43">
        <v>75</v>
      </c>
      <c r="BH141" s="39">
        <v>6.69</v>
      </c>
      <c r="BI141" s="43">
        <v>51.11</v>
      </c>
      <c r="BJ141" s="39">
        <v>14.6</v>
      </c>
      <c r="BK141" s="43">
        <v>17.8</v>
      </c>
      <c r="BL141" s="39">
        <v>2.89</v>
      </c>
      <c r="BM141" s="29"/>
    </row>
    <row r="142" spans="1:65" x14ac:dyDescent="0.35">
      <c r="A142">
        <v>6</v>
      </c>
      <c r="B142" t="s">
        <v>312</v>
      </c>
      <c r="C142" t="s">
        <v>313</v>
      </c>
      <c r="D142" s="21">
        <v>8.8800000000000004E-2</v>
      </c>
      <c r="E142" s="22">
        <v>4.45</v>
      </c>
      <c r="F142" s="21">
        <v>0.26090000000000002</v>
      </c>
      <c r="G142" s="22">
        <v>-2.68</v>
      </c>
      <c r="H142" s="21">
        <v>0.2036</v>
      </c>
      <c r="I142" s="22">
        <v>-2.67</v>
      </c>
      <c r="J142" s="23">
        <v>0.46450000000000002</v>
      </c>
      <c r="K142" s="22">
        <v>-2.68</v>
      </c>
      <c r="L142" s="23">
        <v>413.21</v>
      </c>
      <c r="M142" s="29"/>
      <c r="N142" s="38">
        <v>349</v>
      </c>
      <c r="O142" s="39">
        <v>6.4</v>
      </c>
      <c r="P142" s="38">
        <v>439</v>
      </c>
      <c r="Q142" s="39">
        <v>6.55</v>
      </c>
      <c r="R142" s="29"/>
      <c r="S142" s="23">
        <v>194</v>
      </c>
      <c r="T142" s="22">
        <v>0</v>
      </c>
      <c r="U142" s="23">
        <v>194</v>
      </c>
      <c r="V142" s="22">
        <v>0</v>
      </c>
      <c r="W142" s="23">
        <v>194</v>
      </c>
      <c r="X142" s="22">
        <v>0</v>
      </c>
      <c r="Y142" s="23">
        <v>194</v>
      </c>
      <c r="Z142" s="22">
        <v>0</v>
      </c>
      <c r="AA142" s="23">
        <v>194</v>
      </c>
      <c r="AB142" s="22">
        <v>0</v>
      </c>
      <c r="AC142" s="23">
        <v>388</v>
      </c>
      <c r="AD142" s="22">
        <v>0</v>
      </c>
      <c r="AE142" s="23">
        <v>388</v>
      </c>
      <c r="AF142" s="22">
        <v>0</v>
      </c>
      <c r="AG142" s="23">
        <v>1358</v>
      </c>
      <c r="AH142" s="22">
        <v>0</v>
      </c>
      <c r="AI142" s="23">
        <v>1552</v>
      </c>
      <c r="AJ142" s="22">
        <v>0</v>
      </c>
      <c r="AK142" s="23">
        <v>3880</v>
      </c>
      <c r="AL142" s="22">
        <v>0</v>
      </c>
      <c r="AM142" s="23">
        <v>19400</v>
      </c>
      <c r="AN142" s="22">
        <v>0</v>
      </c>
      <c r="AO142" s="29"/>
      <c r="AP142" s="40">
        <v>0</v>
      </c>
      <c r="AQ142" s="41">
        <v>0</v>
      </c>
      <c r="AR142" s="40">
        <v>956.21</v>
      </c>
      <c r="AS142" s="41">
        <v>4.21</v>
      </c>
      <c r="AT142" s="40">
        <v>1046.21</v>
      </c>
      <c r="AU142" s="41">
        <v>4.45</v>
      </c>
      <c r="AV142" s="29"/>
      <c r="AW142" s="42">
        <v>3.7</v>
      </c>
      <c r="AX142" s="42">
        <v>2.25</v>
      </c>
      <c r="AY142" s="22">
        <v>4.6500000000000004</v>
      </c>
      <c r="AZ142" s="42">
        <v>0</v>
      </c>
      <c r="BA142" s="22">
        <v>0</v>
      </c>
      <c r="BB142" s="42">
        <v>1</v>
      </c>
      <c r="BC142" s="22">
        <v>0</v>
      </c>
      <c r="BD142" s="29"/>
      <c r="BE142" s="43">
        <v>83.85</v>
      </c>
      <c r="BF142" s="39">
        <v>7.71</v>
      </c>
      <c r="BG142" s="43">
        <v>75.8</v>
      </c>
      <c r="BH142" s="39">
        <v>7.75</v>
      </c>
      <c r="BI142" s="43">
        <v>51.11</v>
      </c>
      <c r="BJ142" s="39">
        <v>14.47</v>
      </c>
      <c r="BK142" s="43">
        <v>14.5</v>
      </c>
      <c r="BL142" s="39">
        <v>3.57</v>
      </c>
      <c r="BM142" s="29"/>
    </row>
    <row r="143" spans="1:65" x14ac:dyDescent="0.35">
      <c r="A143">
        <v>6</v>
      </c>
      <c r="B143" t="s">
        <v>314</v>
      </c>
      <c r="C143" t="s">
        <v>315</v>
      </c>
      <c r="D143" s="21">
        <v>0.11310000000000001</v>
      </c>
      <c r="E143" s="22">
        <v>9.32</v>
      </c>
      <c r="F143" s="21">
        <v>0.37530000000000002</v>
      </c>
      <c r="G143" s="22">
        <v>18.64</v>
      </c>
      <c r="H143" s="21">
        <v>0.1832</v>
      </c>
      <c r="I143" s="22">
        <v>-1.86</v>
      </c>
      <c r="J143" s="23">
        <v>0.5585</v>
      </c>
      <c r="K143" s="22">
        <v>11.03</v>
      </c>
      <c r="L143" s="23">
        <v>549.29999999999995</v>
      </c>
      <c r="M143" s="29"/>
      <c r="N143" s="38">
        <v>284.44</v>
      </c>
      <c r="O143" s="39">
        <v>2.52</v>
      </c>
      <c r="P143" s="38">
        <v>312.88</v>
      </c>
      <c r="Q143" s="39">
        <v>2.29</v>
      </c>
      <c r="R143" s="29"/>
      <c r="S143" s="23">
        <v>246.45</v>
      </c>
      <c r="T143" s="22">
        <v>3.5</v>
      </c>
      <c r="U143" s="23">
        <v>246.45</v>
      </c>
      <c r="V143" s="22">
        <v>3.5</v>
      </c>
      <c r="W143" s="23">
        <v>492.9</v>
      </c>
      <c r="X143" s="22">
        <v>107</v>
      </c>
      <c r="Y143" s="23">
        <v>492.9</v>
      </c>
      <c r="Z143" s="22">
        <v>107</v>
      </c>
      <c r="AA143" s="23">
        <v>492.9</v>
      </c>
      <c r="AB143" s="22">
        <v>107</v>
      </c>
      <c r="AC143" s="23">
        <v>492.9</v>
      </c>
      <c r="AD143" s="22">
        <v>107</v>
      </c>
      <c r="AE143" s="23">
        <v>492.9</v>
      </c>
      <c r="AF143" s="22">
        <v>107</v>
      </c>
      <c r="AG143" s="23">
        <v>492.9</v>
      </c>
      <c r="AH143" s="22">
        <v>107</v>
      </c>
      <c r="AI143" s="23">
        <v>492.9</v>
      </c>
      <c r="AJ143" s="22">
        <v>107</v>
      </c>
      <c r="AK143" s="23">
        <v>492.9</v>
      </c>
      <c r="AL143" s="22">
        <v>107</v>
      </c>
      <c r="AM143" s="23">
        <v>492.9</v>
      </c>
      <c r="AN143" s="22">
        <v>107</v>
      </c>
      <c r="AO143" s="29"/>
      <c r="AP143" s="40">
        <v>0</v>
      </c>
      <c r="AQ143" s="41">
        <v>0</v>
      </c>
      <c r="AR143" s="40">
        <v>1080.19</v>
      </c>
      <c r="AS143" s="41">
        <v>6.1</v>
      </c>
      <c r="AT143" s="40">
        <v>1108.6299999999999</v>
      </c>
      <c r="AU143" s="41">
        <v>5.94</v>
      </c>
      <c r="AV143" s="29"/>
      <c r="AW143" s="42">
        <v>1.5</v>
      </c>
      <c r="AX143" s="42">
        <v>3</v>
      </c>
      <c r="AY143" s="22">
        <v>66.67</v>
      </c>
      <c r="AZ143" s="42">
        <v>0</v>
      </c>
      <c r="BA143" s="22">
        <v>0</v>
      </c>
      <c r="BB143" s="42" t="s">
        <v>949</v>
      </c>
      <c r="BC143" s="22" t="s">
        <v>949</v>
      </c>
      <c r="BD143" s="29"/>
      <c r="BE143" s="43">
        <v>83.87</v>
      </c>
      <c r="BF143" s="39">
        <v>7.82</v>
      </c>
      <c r="BG143" s="43">
        <v>75.8</v>
      </c>
      <c r="BH143" s="39">
        <v>7.81</v>
      </c>
      <c r="BI143" s="43">
        <v>51.11</v>
      </c>
      <c r="BJ143" s="39">
        <v>14.47</v>
      </c>
      <c r="BK143" s="43">
        <v>11.45</v>
      </c>
      <c r="BL143" s="39">
        <v>7.51</v>
      </c>
      <c r="BM143" s="29"/>
    </row>
    <row r="144" spans="1:65" x14ac:dyDescent="0.35">
      <c r="A144">
        <v>6</v>
      </c>
      <c r="B144" t="s">
        <v>316</v>
      </c>
      <c r="C144" t="s">
        <v>317</v>
      </c>
      <c r="D144" s="21">
        <v>0.1176</v>
      </c>
      <c r="E144" s="22">
        <v>10.99</v>
      </c>
      <c r="F144" s="21">
        <v>0.36930000000000002</v>
      </c>
      <c r="G144" s="22">
        <v>12.21</v>
      </c>
      <c r="H144" s="21">
        <v>0.26910000000000001</v>
      </c>
      <c r="I144" s="22">
        <v>12.21</v>
      </c>
      <c r="J144" s="23">
        <v>0.63840000000000008</v>
      </c>
      <c r="K144" s="22">
        <v>12.21</v>
      </c>
      <c r="L144" s="23">
        <v>573.21</v>
      </c>
      <c r="M144" s="29"/>
      <c r="N144" s="38">
        <v>252.5</v>
      </c>
      <c r="O144" s="39">
        <v>9.07</v>
      </c>
      <c r="P144" s="38">
        <v>311</v>
      </c>
      <c r="Q144" s="39">
        <v>8.36</v>
      </c>
      <c r="R144" s="29"/>
      <c r="S144" s="23">
        <v>294</v>
      </c>
      <c r="T144" s="22">
        <v>11.36</v>
      </c>
      <c r="U144" s="23">
        <v>294</v>
      </c>
      <c r="V144" s="22">
        <v>11.36</v>
      </c>
      <c r="W144" s="23">
        <v>588</v>
      </c>
      <c r="X144" s="22">
        <v>122.73</v>
      </c>
      <c r="Y144" s="23">
        <v>588</v>
      </c>
      <c r="Z144" s="22">
        <v>122.73</v>
      </c>
      <c r="AA144" s="23">
        <v>630.25</v>
      </c>
      <c r="AB144" s="22">
        <v>108.69</v>
      </c>
      <c r="AC144" s="23">
        <v>799.25</v>
      </c>
      <c r="AD144" s="22">
        <v>76.05</v>
      </c>
      <c r="AE144" s="23">
        <v>968.25</v>
      </c>
      <c r="AF144" s="22">
        <v>59.78</v>
      </c>
      <c r="AG144" s="23">
        <v>2819.75</v>
      </c>
      <c r="AH144" s="22">
        <v>24.6</v>
      </c>
      <c r="AI144" s="23">
        <v>3275.75</v>
      </c>
      <c r="AJ144" s="22">
        <v>22.64</v>
      </c>
      <c r="AK144" s="23">
        <v>7265.7499999999991</v>
      </c>
      <c r="AL144" s="22">
        <v>16.420000000000002</v>
      </c>
      <c r="AM144" s="23">
        <v>34625.75</v>
      </c>
      <c r="AN144" s="22">
        <v>12.71</v>
      </c>
      <c r="AO144" s="29"/>
      <c r="AP144" s="40">
        <v>0</v>
      </c>
      <c r="AQ144" s="41">
        <v>0</v>
      </c>
      <c r="AR144" s="40">
        <v>1119.71</v>
      </c>
      <c r="AS144" s="41">
        <v>10.65</v>
      </c>
      <c r="AT144" s="40">
        <v>1178.21</v>
      </c>
      <c r="AU144" s="41">
        <v>10.38</v>
      </c>
      <c r="AV144" s="29"/>
      <c r="AW144" s="42">
        <v>1.3</v>
      </c>
      <c r="AX144" s="42">
        <v>1.7</v>
      </c>
      <c r="AY144" s="22">
        <v>6.25</v>
      </c>
      <c r="AZ144" s="42">
        <v>0</v>
      </c>
      <c r="BA144" s="22" t="s">
        <v>775</v>
      </c>
      <c r="BB144" s="42">
        <v>2.9</v>
      </c>
      <c r="BC144" s="22">
        <v>7.41</v>
      </c>
      <c r="BD144" s="29"/>
      <c r="BE144" s="43">
        <v>83.85</v>
      </c>
      <c r="BF144" s="39">
        <v>7.85</v>
      </c>
      <c r="BG144" s="43">
        <v>75.8</v>
      </c>
      <c r="BH144" s="39">
        <v>7.82</v>
      </c>
      <c r="BI144" s="43">
        <v>51.1</v>
      </c>
      <c r="BJ144" s="39">
        <v>14.45</v>
      </c>
      <c r="BK144" s="43">
        <v>15</v>
      </c>
      <c r="BL144" s="39">
        <v>8.6999999999999993</v>
      </c>
      <c r="BM144" s="29"/>
    </row>
    <row r="145" spans="1:65" x14ac:dyDescent="0.35">
      <c r="A145">
        <v>6</v>
      </c>
      <c r="B145" t="s">
        <v>318</v>
      </c>
      <c r="C145" t="s">
        <v>319</v>
      </c>
      <c r="D145" s="21">
        <v>0.09</v>
      </c>
      <c r="E145" s="22">
        <v>13.48</v>
      </c>
      <c r="F145" s="21">
        <v>0.1961</v>
      </c>
      <c r="G145" s="22">
        <v>6.19</v>
      </c>
      <c r="H145" s="21">
        <v>0.1573</v>
      </c>
      <c r="I145" s="22">
        <v>6.19</v>
      </c>
      <c r="J145" s="23">
        <v>0.35339999999999999</v>
      </c>
      <c r="K145" s="22">
        <v>6.19</v>
      </c>
      <c r="L145" s="23">
        <v>499.47</v>
      </c>
      <c r="M145" s="29"/>
      <c r="N145" s="38">
        <v>271.45999999999998</v>
      </c>
      <c r="O145" s="39">
        <v>0</v>
      </c>
      <c r="P145" s="38">
        <v>304.11</v>
      </c>
      <c r="Q145" s="39">
        <v>0</v>
      </c>
      <c r="R145" s="29"/>
      <c r="S145" s="23">
        <v>237.57</v>
      </c>
      <c r="T145" s="22">
        <v>-4.05</v>
      </c>
      <c r="U145" s="23">
        <v>250.47</v>
      </c>
      <c r="V145" s="22">
        <v>1.1599999999999999</v>
      </c>
      <c r="W145" s="23">
        <v>250.47</v>
      </c>
      <c r="X145" s="22">
        <v>1.1599999999999999</v>
      </c>
      <c r="Y145" s="23">
        <v>250.47</v>
      </c>
      <c r="Z145" s="22">
        <v>1.1599999999999999</v>
      </c>
      <c r="AA145" s="23">
        <v>250.47</v>
      </c>
      <c r="AB145" s="22">
        <v>1.1599999999999999</v>
      </c>
      <c r="AC145" s="23">
        <v>250.47</v>
      </c>
      <c r="AD145" s="22">
        <v>1.1599999999999999</v>
      </c>
      <c r="AE145" s="23">
        <v>250.47</v>
      </c>
      <c r="AF145" s="22">
        <v>1.1599999999999999</v>
      </c>
      <c r="AG145" s="23">
        <v>490.46999999999997</v>
      </c>
      <c r="AH145" s="22">
        <v>0.59</v>
      </c>
      <c r="AI145" s="23">
        <v>550.47</v>
      </c>
      <c r="AJ145" s="22">
        <v>0.52</v>
      </c>
      <c r="AK145" s="23">
        <v>1025.47</v>
      </c>
      <c r="AL145" s="22">
        <v>0.28000000000000003</v>
      </c>
      <c r="AM145" s="23">
        <v>2425.4700000000003</v>
      </c>
      <c r="AN145" s="22">
        <v>0.12</v>
      </c>
      <c r="AO145" s="29"/>
      <c r="AP145" s="40">
        <v>0</v>
      </c>
      <c r="AQ145" s="41">
        <v>0</v>
      </c>
      <c r="AR145" s="40">
        <v>1008.5</v>
      </c>
      <c r="AS145" s="41">
        <v>5.14</v>
      </c>
      <c r="AT145" s="40">
        <v>1054.05</v>
      </c>
      <c r="AU145" s="41">
        <v>6.27</v>
      </c>
      <c r="AV145" s="29"/>
      <c r="AW145" s="42">
        <v>1.65</v>
      </c>
      <c r="AX145" s="42">
        <v>1.65</v>
      </c>
      <c r="AY145" s="22">
        <v>3.12</v>
      </c>
      <c r="AZ145" s="42">
        <v>80</v>
      </c>
      <c r="BA145" s="22">
        <v>3.55</v>
      </c>
      <c r="BB145" s="42">
        <v>0</v>
      </c>
      <c r="BC145" s="22">
        <v>0</v>
      </c>
      <c r="BD145" s="29"/>
      <c r="BE145" s="43">
        <v>83.8</v>
      </c>
      <c r="BF145" s="39">
        <v>7.64</v>
      </c>
      <c r="BG145" s="43">
        <v>75.8</v>
      </c>
      <c r="BH145" s="39">
        <v>7.75</v>
      </c>
      <c r="BI145" s="43">
        <v>51.1</v>
      </c>
      <c r="BJ145" s="39">
        <v>14.45</v>
      </c>
      <c r="BK145" s="43">
        <v>16.600000000000001</v>
      </c>
      <c r="BL145" s="39">
        <v>52.29</v>
      </c>
      <c r="BM145" s="29"/>
    </row>
    <row r="146" spans="1:65" x14ac:dyDescent="0.35">
      <c r="A146">
        <v>6</v>
      </c>
      <c r="B146" t="s">
        <v>320</v>
      </c>
      <c r="C146" t="s">
        <v>321</v>
      </c>
      <c r="D146" s="21">
        <v>5.7700000000000001E-2</v>
      </c>
      <c r="E146" s="22">
        <v>2.1</v>
      </c>
      <c r="F146" s="21">
        <v>0.21579999999999999</v>
      </c>
      <c r="G146" s="22">
        <v>1.3</v>
      </c>
      <c r="H146" s="21">
        <v>0.16869999999999999</v>
      </c>
      <c r="I146" s="22">
        <v>1.3</v>
      </c>
      <c r="J146" s="23">
        <v>0.38449999999999995</v>
      </c>
      <c r="K146" s="22">
        <v>1.3</v>
      </c>
      <c r="L146" s="23">
        <v>402.96</v>
      </c>
      <c r="M146" s="29"/>
      <c r="N146" s="38">
        <v>279.60000000000002</v>
      </c>
      <c r="O146" s="39">
        <v>1.6</v>
      </c>
      <c r="P146" s="38">
        <v>409.8</v>
      </c>
      <c r="Q146" s="39">
        <v>2</v>
      </c>
      <c r="R146" s="29"/>
      <c r="S146" s="23">
        <v>189.6</v>
      </c>
      <c r="T146" s="22">
        <v>1.5210392729747568</v>
      </c>
      <c r="U146" s="23">
        <v>189.6</v>
      </c>
      <c r="V146" s="22">
        <v>1.5210392729747568</v>
      </c>
      <c r="W146" s="23">
        <v>366</v>
      </c>
      <c r="X146" s="22">
        <v>107.48</v>
      </c>
      <c r="Y146" s="23">
        <v>366</v>
      </c>
      <c r="Z146" s="22">
        <v>107.48</v>
      </c>
      <c r="AA146" s="23">
        <v>405.35</v>
      </c>
      <c r="AB146" s="22">
        <v>90.35</v>
      </c>
      <c r="AC146" s="23">
        <v>484.04999999999995</v>
      </c>
      <c r="AD146" s="22">
        <v>69.22</v>
      </c>
      <c r="AE146" s="23">
        <v>562.75</v>
      </c>
      <c r="AF146" s="22">
        <v>56.69</v>
      </c>
      <c r="AG146" s="23">
        <v>1821.95</v>
      </c>
      <c r="AH146" s="22">
        <v>19.18</v>
      </c>
      <c r="AI146" s="23">
        <v>2136.75</v>
      </c>
      <c r="AJ146" s="22">
        <v>17.329999999999998</v>
      </c>
      <c r="AK146" s="23">
        <v>3578.75</v>
      </c>
      <c r="AL146" s="22">
        <v>13.32</v>
      </c>
      <c r="AM146" s="23">
        <v>12736.75</v>
      </c>
      <c r="AN146" s="22">
        <v>9.32</v>
      </c>
      <c r="AO146" s="29"/>
      <c r="AP146" s="40">
        <v>0</v>
      </c>
      <c r="AQ146" s="41">
        <v>0</v>
      </c>
      <c r="AR146" s="40">
        <v>872.16</v>
      </c>
      <c r="AS146" s="41">
        <v>-0.6</v>
      </c>
      <c r="AT146" s="40">
        <v>1002.36</v>
      </c>
      <c r="AU146" s="41">
        <v>-0.3</v>
      </c>
      <c r="AV146" s="29"/>
      <c r="AW146" s="42">
        <v>0.75</v>
      </c>
      <c r="AX146" s="42">
        <v>2.6</v>
      </c>
      <c r="AY146" s="22">
        <v>6.12</v>
      </c>
      <c r="AZ146" s="42">
        <v>0</v>
      </c>
      <c r="BA146" s="22">
        <v>0</v>
      </c>
      <c r="BB146" s="42">
        <v>2</v>
      </c>
      <c r="BC146" s="22">
        <v>0</v>
      </c>
      <c r="BD146" s="29"/>
      <c r="BE146" s="43">
        <v>77.75</v>
      </c>
      <c r="BF146" s="39">
        <v>16.875107869529575</v>
      </c>
      <c r="BG146" s="43">
        <v>70.3</v>
      </c>
      <c r="BH146" s="39">
        <v>22.289070693397722</v>
      </c>
      <c r="BI146" s="43">
        <v>51.1</v>
      </c>
      <c r="BJ146" s="39">
        <v>-6.9217938310895982E-2</v>
      </c>
      <c r="BK146" s="43">
        <v>17.75</v>
      </c>
      <c r="BL146" s="39">
        <v>2.3394620903435812</v>
      </c>
      <c r="BM146" s="29"/>
    </row>
    <row r="147" spans="1:65" x14ac:dyDescent="0.35">
      <c r="A147">
        <v>7</v>
      </c>
      <c r="B147" t="s">
        <v>322</v>
      </c>
      <c r="C147" t="s">
        <v>323</v>
      </c>
      <c r="D147" s="21">
        <v>9.2999999999999999E-2</v>
      </c>
      <c r="E147" s="22">
        <v>2.36</v>
      </c>
      <c r="F147" s="21">
        <v>0.26190000000000002</v>
      </c>
      <c r="G147" s="22">
        <v>18.399999999999999</v>
      </c>
      <c r="H147" s="21">
        <v>0.2286</v>
      </c>
      <c r="I147" s="22">
        <v>18.43</v>
      </c>
      <c r="J147" s="23">
        <v>0.49050000000000005</v>
      </c>
      <c r="K147" s="22">
        <v>18.420000000000002</v>
      </c>
      <c r="L147" s="23">
        <v>531.15</v>
      </c>
      <c r="M147" s="29"/>
      <c r="N147" s="38">
        <v>296.37</v>
      </c>
      <c r="O147" s="39">
        <v>11</v>
      </c>
      <c r="P147" s="38">
        <v>369.63</v>
      </c>
      <c r="Q147" s="39">
        <v>12.01</v>
      </c>
      <c r="R147" s="29"/>
      <c r="S147" s="23">
        <v>187.86</v>
      </c>
      <c r="T147" s="22">
        <v>4</v>
      </c>
      <c r="U147" s="23">
        <v>187.86</v>
      </c>
      <c r="V147" s="22">
        <v>4</v>
      </c>
      <c r="W147" s="23">
        <v>187.86</v>
      </c>
      <c r="X147" s="22">
        <v>4</v>
      </c>
      <c r="Y147" s="23">
        <v>187.86</v>
      </c>
      <c r="Z147" s="22">
        <v>4</v>
      </c>
      <c r="AA147" s="23">
        <v>187.86</v>
      </c>
      <c r="AB147" s="22">
        <v>4</v>
      </c>
      <c r="AC147" s="23">
        <v>187.86</v>
      </c>
      <c r="AD147" s="22">
        <v>4</v>
      </c>
      <c r="AE147" s="23">
        <v>287.06</v>
      </c>
      <c r="AF147" s="22">
        <v>4</v>
      </c>
      <c r="AG147" s="23">
        <v>1874.2600000000002</v>
      </c>
      <c r="AH147" s="22">
        <v>3.99</v>
      </c>
      <c r="AI147" s="23">
        <v>2271.06</v>
      </c>
      <c r="AJ147" s="22">
        <v>3.98</v>
      </c>
      <c r="AK147" s="23">
        <v>5743.0599999999995</v>
      </c>
      <c r="AL147" s="22">
        <v>3.98</v>
      </c>
      <c r="AM147" s="23">
        <v>29551.06</v>
      </c>
      <c r="AN147" s="22">
        <v>3.98</v>
      </c>
      <c r="AO147" s="29"/>
      <c r="AP147" s="40">
        <v>0</v>
      </c>
      <c r="AQ147" s="41">
        <v>0</v>
      </c>
      <c r="AR147" s="40">
        <v>1015.38</v>
      </c>
      <c r="AS147" s="41">
        <v>5.05</v>
      </c>
      <c r="AT147" s="40">
        <v>1088.6399999999999</v>
      </c>
      <c r="AU147" s="41">
        <v>5.74</v>
      </c>
      <c r="AV147" s="29"/>
      <c r="AW147" s="42">
        <v>1.8</v>
      </c>
      <c r="AX147" s="42">
        <v>3.65</v>
      </c>
      <c r="AY147" s="22">
        <v>4.29</v>
      </c>
      <c r="AZ147" s="42">
        <v>88.5</v>
      </c>
      <c r="BA147" s="22">
        <v>3.9</v>
      </c>
      <c r="BB147" s="42">
        <v>0</v>
      </c>
      <c r="BC147" s="22">
        <v>0</v>
      </c>
      <c r="BD147" s="29"/>
      <c r="BE147" s="43">
        <v>83.85</v>
      </c>
      <c r="BF147" s="39">
        <v>7.85</v>
      </c>
      <c r="BG147" s="43">
        <v>75.8</v>
      </c>
      <c r="BH147" s="39">
        <v>7.82</v>
      </c>
      <c r="BI147" s="43">
        <v>51.1</v>
      </c>
      <c r="BJ147" s="39">
        <v>14.45</v>
      </c>
      <c r="BK147" s="43">
        <v>14</v>
      </c>
      <c r="BL147" s="39">
        <v>8.5299999999999994</v>
      </c>
      <c r="BM147" s="29"/>
    </row>
    <row r="148" spans="1:65" x14ac:dyDescent="0.35">
      <c r="A148">
        <v>7</v>
      </c>
      <c r="B148" t="s">
        <v>324</v>
      </c>
      <c r="C148" t="s">
        <v>325</v>
      </c>
      <c r="D148" s="21">
        <v>5.79E-2</v>
      </c>
      <c r="E148" s="22">
        <v>4.67</v>
      </c>
      <c r="F148" s="21">
        <v>0.47210000000000002</v>
      </c>
      <c r="G148" s="22">
        <v>8.48</v>
      </c>
      <c r="H148" s="21">
        <v>7.2800000000000004E-2</v>
      </c>
      <c r="I148" s="22">
        <v>6.64</v>
      </c>
      <c r="J148" s="23">
        <v>0.54490000000000005</v>
      </c>
      <c r="K148" s="22">
        <v>8.23</v>
      </c>
      <c r="L148" s="23">
        <v>252.35</v>
      </c>
      <c r="M148" s="29"/>
      <c r="N148" s="38">
        <v>240.81</v>
      </c>
      <c r="O148" s="39">
        <v>14.02</v>
      </c>
      <c r="P148" s="38">
        <v>389.79</v>
      </c>
      <c r="Q148" s="39">
        <v>14.04</v>
      </c>
      <c r="R148" s="29"/>
      <c r="S148" s="23">
        <v>193.08</v>
      </c>
      <c r="T148" s="22">
        <v>17.3</v>
      </c>
      <c r="U148" s="23">
        <v>193.08</v>
      </c>
      <c r="V148" s="22">
        <v>17.3</v>
      </c>
      <c r="W148" s="23">
        <v>193.08</v>
      </c>
      <c r="X148" s="22">
        <v>17.3</v>
      </c>
      <c r="Y148" s="23">
        <v>193.08</v>
      </c>
      <c r="Z148" s="22">
        <v>17.3</v>
      </c>
      <c r="AA148" s="23">
        <v>193.08</v>
      </c>
      <c r="AB148" s="22">
        <v>17.3</v>
      </c>
      <c r="AC148" s="23">
        <v>193.08</v>
      </c>
      <c r="AD148" s="22">
        <v>17.3</v>
      </c>
      <c r="AE148" s="23">
        <v>193.08</v>
      </c>
      <c r="AF148" s="22">
        <v>17.3</v>
      </c>
      <c r="AG148" s="23">
        <v>193.08</v>
      </c>
      <c r="AH148" s="22">
        <v>17.3</v>
      </c>
      <c r="AI148" s="23">
        <v>193.08</v>
      </c>
      <c r="AJ148" s="22">
        <v>17.3</v>
      </c>
      <c r="AK148" s="23">
        <v>193.08</v>
      </c>
      <c r="AL148" s="22">
        <v>17.3</v>
      </c>
      <c r="AM148" s="23">
        <v>193.08</v>
      </c>
      <c r="AN148" s="22">
        <v>17.3</v>
      </c>
      <c r="AO148" s="29"/>
      <c r="AP148" s="40">
        <v>0</v>
      </c>
      <c r="AQ148" s="41">
        <v>0</v>
      </c>
      <c r="AR148" s="40">
        <v>686.24</v>
      </c>
      <c r="AS148" s="41">
        <v>11.24</v>
      </c>
      <c r="AT148" s="40">
        <v>835.22</v>
      </c>
      <c r="AU148" s="41">
        <v>11.74</v>
      </c>
      <c r="AV148" s="29"/>
      <c r="AW148" s="42">
        <v>1.36</v>
      </c>
      <c r="AX148" s="42">
        <v>2.73</v>
      </c>
      <c r="AY148" s="22">
        <v>6.64</v>
      </c>
      <c r="AZ148" s="42">
        <v>0</v>
      </c>
      <c r="BA148" s="22">
        <v>0</v>
      </c>
      <c r="BB148" s="42">
        <v>3.25</v>
      </c>
      <c r="BC148" s="22">
        <v>6.56</v>
      </c>
      <c r="BD148" s="29"/>
      <c r="BE148" s="43">
        <v>83.87</v>
      </c>
      <c r="BF148" s="39">
        <v>7.71</v>
      </c>
      <c r="BG148" s="43">
        <v>75.8</v>
      </c>
      <c r="BH148" s="39">
        <v>7.7</v>
      </c>
      <c r="BI148" s="43">
        <v>51.11</v>
      </c>
      <c r="BJ148" s="39">
        <v>14.47</v>
      </c>
      <c r="BK148" s="43">
        <v>13.17</v>
      </c>
      <c r="BL148" s="39">
        <v>6.64</v>
      </c>
      <c r="BM148" s="29"/>
    </row>
    <row r="149" spans="1:65" x14ac:dyDescent="0.35">
      <c r="A149">
        <v>7</v>
      </c>
      <c r="B149" t="s">
        <v>326</v>
      </c>
      <c r="C149" t="s">
        <v>327</v>
      </c>
      <c r="D149" s="21">
        <v>6.3329999999999997E-2</v>
      </c>
      <c r="E149" s="22">
        <v>15.86</v>
      </c>
      <c r="F149" s="21">
        <v>0.30342000000000002</v>
      </c>
      <c r="G149" s="22">
        <v>18.809999999999999</v>
      </c>
      <c r="H149" s="21">
        <v>0.24431</v>
      </c>
      <c r="I149" s="22">
        <v>18.82</v>
      </c>
      <c r="J149" s="23">
        <v>0.54773000000000005</v>
      </c>
      <c r="K149" s="22">
        <v>18.809999999999999</v>
      </c>
      <c r="L149" s="23">
        <v>440.76</v>
      </c>
      <c r="M149" s="29"/>
      <c r="N149" s="38">
        <v>268.10000000000002</v>
      </c>
      <c r="O149" s="39">
        <v>6.43</v>
      </c>
      <c r="P149" s="38">
        <v>325.83999999999997</v>
      </c>
      <c r="Q149" s="39">
        <v>6.43</v>
      </c>
      <c r="R149" s="29"/>
      <c r="S149" s="23">
        <v>207.6</v>
      </c>
      <c r="T149" s="22">
        <v>0</v>
      </c>
      <c r="U149" s="23">
        <v>207.6</v>
      </c>
      <c r="V149" s="22">
        <v>0</v>
      </c>
      <c r="W149" s="23">
        <v>207.6</v>
      </c>
      <c r="X149" s="22">
        <v>0</v>
      </c>
      <c r="Y149" s="23">
        <v>207.6</v>
      </c>
      <c r="Z149" s="22">
        <v>0</v>
      </c>
      <c r="AA149" s="23">
        <v>207.6</v>
      </c>
      <c r="AB149" s="22">
        <v>0</v>
      </c>
      <c r="AC149" s="23">
        <v>207.6</v>
      </c>
      <c r="AD149" s="22">
        <v>0</v>
      </c>
      <c r="AE149" s="23">
        <v>207.6</v>
      </c>
      <c r="AF149" s="22">
        <v>0</v>
      </c>
      <c r="AG149" s="23">
        <v>1049.2</v>
      </c>
      <c r="AH149" s="22">
        <v>0</v>
      </c>
      <c r="AI149" s="23">
        <v>1259.5999999999999</v>
      </c>
      <c r="AJ149" s="22">
        <v>0</v>
      </c>
      <c r="AK149" s="23">
        <v>3100.6</v>
      </c>
      <c r="AL149" s="22">
        <v>0</v>
      </c>
      <c r="AM149" s="23">
        <v>15724.6</v>
      </c>
      <c r="AN149" s="22">
        <v>0</v>
      </c>
      <c r="AO149" s="29"/>
      <c r="AP149" s="40">
        <v>0</v>
      </c>
      <c r="AQ149" s="41">
        <v>0</v>
      </c>
      <c r="AR149" s="40">
        <v>916.46</v>
      </c>
      <c r="AS149" s="41">
        <v>9.11</v>
      </c>
      <c r="AT149" s="40">
        <v>974.19999999999993</v>
      </c>
      <c r="AU149" s="41">
        <v>8.9499999999999993</v>
      </c>
      <c r="AV149" s="29"/>
      <c r="AW149" s="42">
        <v>1.25</v>
      </c>
      <c r="AX149" s="42">
        <v>4.45</v>
      </c>
      <c r="AY149" s="22">
        <v>48.33</v>
      </c>
      <c r="AZ149" s="42">
        <v>0</v>
      </c>
      <c r="BA149" s="22">
        <v>0</v>
      </c>
      <c r="BB149" s="42">
        <v>2</v>
      </c>
      <c r="BC149" s="22">
        <v>0</v>
      </c>
      <c r="BD149" s="29"/>
      <c r="BE149" s="43">
        <v>83.85</v>
      </c>
      <c r="BF149" s="39">
        <v>7.85</v>
      </c>
      <c r="BG149" s="43">
        <v>75.8</v>
      </c>
      <c r="BH149" s="39">
        <v>7.82</v>
      </c>
      <c r="BI149" s="43">
        <v>51.1</v>
      </c>
      <c r="BJ149" s="39">
        <v>14.45</v>
      </c>
      <c r="BK149" s="43">
        <v>14.2</v>
      </c>
      <c r="BL149" s="39">
        <v>7.98</v>
      </c>
      <c r="BM149" s="29"/>
    </row>
    <row r="150" spans="1:65" x14ac:dyDescent="0.35">
      <c r="A150">
        <v>7</v>
      </c>
      <c r="B150" t="s">
        <v>328</v>
      </c>
      <c r="C150" t="s">
        <v>329</v>
      </c>
      <c r="D150" s="21">
        <v>4.6199999999999998E-2</v>
      </c>
      <c r="E150" s="22">
        <v>3.98</v>
      </c>
      <c r="F150" s="21">
        <v>0.18679999999999999</v>
      </c>
      <c r="G150" s="22">
        <v>1.56</v>
      </c>
      <c r="H150" s="21">
        <v>0.13550000000000001</v>
      </c>
      <c r="I150" s="22">
        <v>2.76</v>
      </c>
      <c r="J150" s="23">
        <v>0.32230000000000003</v>
      </c>
      <c r="K150" s="22">
        <v>2.06</v>
      </c>
      <c r="L150" s="23">
        <v>307.87</v>
      </c>
      <c r="M150" s="29"/>
      <c r="N150" s="38">
        <v>352</v>
      </c>
      <c r="O150" s="39">
        <v>2.33</v>
      </c>
      <c r="P150" s="38">
        <v>469</v>
      </c>
      <c r="Q150" s="39">
        <v>2.1800000000000002</v>
      </c>
      <c r="R150" s="29"/>
      <c r="S150" s="23">
        <v>166.85</v>
      </c>
      <c r="T150" s="22">
        <v>4</v>
      </c>
      <c r="U150" s="23">
        <v>166.85</v>
      </c>
      <c r="V150" s="22">
        <v>4</v>
      </c>
      <c r="W150" s="23">
        <v>166.85</v>
      </c>
      <c r="X150" s="22">
        <v>4</v>
      </c>
      <c r="Y150" s="23">
        <v>166.85</v>
      </c>
      <c r="Z150" s="22">
        <v>4</v>
      </c>
      <c r="AA150" s="23">
        <v>166.85</v>
      </c>
      <c r="AB150" s="22">
        <v>4</v>
      </c>
      <c r="AC150" s="23">
        <v>655.84</v>
      </c>
      <c r="AD150" s="22">
        <v>4</v>
      </c>
      <c r="AE150" s="23">
        <v>655.84</v>
      </c>
      <c r="AF150" s="22">
        <v>4</v>
      </c>
      <c r="AG150" s="23">
        <v>2017.25</v>
      </c>
      <c r="AH150" s="22">
        <v>4</v>
      </c>
      <c r="AI150" s="23">
        <v>2017.25</v>
      </c>
      <c r="AJ150" s="22">
        <v>4</v>
      </c>
      <c r="AK150" s="23">
        <v>6290.79</v>
      </c>
      <c r="AL150" s="22">
        <v>4</v>
      </c>
      <c r="AM150" s="23">
        <v>15657.12</v>
      </c>
      <c r="AN150" s="22">
        <v>4</v>
      </c>
      <c r="AO150" s="29"/>
      <c r="AP150" s="40">
        <v>0</v>
      </c>
      <c r="AQ150" s="41">
        <v>0</v>
      </c>
      <c r="AR150" s="40">
        <v>826.72</v>
      </c>
      <c r="AS150" s="41">
        <v>3.27</v>
      </c>
      <c r="AT150" s="40">
        <v>943.72</v>
      </c>
      <c r="AU150" s="41">
        <v>3.08</v>
      </c>
      <c r="AV150" s="29"/>
      <c r="AW150" s="42">
        <v>6.6</v>
      </c>
      <c r="AX150" s="42">
        <v>17.13</v>
      </c>
      <c r="AY150" s="22">
        <v>39.950000000000003</v>
      </c>
      <c r="AZ150" s="42">
        <v>0</v>
      </c>
      <c r="BA150" s="22">
        <v>0</v>
      </c>
      <c r="BB150" s="42">
        <v>7.5</v>
      </c>
      <c r="BC150" s="22">
        <v>0</v>
      </c>
      <c r="BD150" s="29"/>
      <c r="BE150" s="43">
        <v>83.87</v>
      </c>
      <c r="BF150" s="39">
        <v>7.71</v>
      </c>
      <c r="BG150" s="43">
        <v>75.8</v>
      </c>
      <c r="BH150" s="39">
        <v>7.7</v>
      </c>
      <c r="BI150" s="43">
        <v>51.11</v>
      </c>
      <c r="BJ150" s="39">
        <v>14.47</v>
      </c>
      <c r="BK150" s="43">
        <v>23.7</v>
      </c>
      <c r="BL150" s="39">
        <v>5.8</v>
      </c>
      <c r="BM150" s="29"/>
    </row>
    <row r="151" spans="1:65" x14ac:dyDescent="0.35">
      <c r="A151">
        <v>7</v>
      </c>
      <c r="B151" t="s">
        <v>330</v>
      </c>
      <c r="C151" t="s">
        <v>331</v>
      </c>
      <c r="D151" s="21">
        <v>8.9440000000000006E-2</v>
      </c>
      <c r="E151" s="22">
        <v>11.11</v>
      </c>
      <c r="F151" s="21">
        <v>0.45344000000000001</v>
      </c>
      <c r="G151" s="22">
        <v>11.02</v>
      </c>
      <c r="H151" s="21">
        <v>0</v>
      </c>
      <c r="I151" s="22" t="s">
        <v>227</v>
      </c>
      <c r="J151" s="23">
        <v>0.45344000000000001</v>
      </c>
      <c r="K151" s="22">
        <v>11.02</v>
      </c>
      <c r="L151" s="23">
        <v>626.11</v>
      </c>
      <c r="M151" s="29"/>
      <c r="N151" s="38">
        <v>258.97000000000003</v>
      </c>
      <c r="O151" s="39">
        <v>-6.84</v>
      </c>
      <c r="P151" s="38">
        <v>359.95</v>
      </c>
      <c r="Q151" s="39">
        <v>-2.72</v>
      </c>
      <c r="R151" s="29"/>
      <c r="S151" s="23">
        <v>201</v>
      </c>
      <c r="T151" s="22">
        <v>8.65</v>
      </c>
      <c r="U151" s="23">
        <v>201</v>
      </c>
      <c r="V151" s="22">
        <v>8.65</v>
      </c>
      <c r="W151" s="23">
        <v>201</v>
      </c>
      <c r="X151" s="22">
        <v>8.65</v>
      </c>
      <c r="Y151" s="23">
        <v>201</v>
      </c>
      <c r="Z151" s="22">
        <v>8.65</v>
      </c>
      <c r="AA151" s="23">
        <v>201</v>
      </c>
      <c r="AB151" s="22">
        <v>8.65</v>
      </c>
      <c r="AC151" s="23">
        <v>402</v>
      </c>
      <c r="AD151" s="22">
        <v>8.65</v>
      </c>
      <c r="AE151" s="23">
        <v>603</v>
      </c>
      <c r="AF151" s="22">
        <v>8.65</v>
      </c>
      <c r="AG151" s="23">
        <v>4422</v>
      </c>
      <c r="AH151" s="22">
        <v>8.65</v>
      </c>
      <c r="AI151" s="23">
        <v>4422</v>
      </c>
      <c r="AJ151" s="22">
        <v>8.65</v>
      </c>
      <c r="AK151" s="23">
        <v>8442</v>
      </c>
      <c r="AL151" s="22">
        <v>8.65</v>
      </c>
      <c r="AM151" s="23">
        <v>8442</v>
      </c>
      <c r="AN151" s="22">
        <v>8.65</v>
      </c>
      <c r="AO151" s="29"/>
      <c r="AP151" s="40">
        <v>0</v>
      </c>
      <c r="AQ151" s="41">
        <v>0</v>
      </c>
      <c r="AR151" s="40">
        <v>1086.08</v>
      </c>
      <c r="AS151" s="41">
        <v>5.8</v>
      </c>
      <c r="AT151" s="40">
        <v>1187.06</v>
      </c>
      <c r="AU151" s="41">
        <v>6.13</v>
      </c>
      <c r="AV151" s="29"/>
      <c r="AW151" s="42">
        <v>2.2000000000000002</v>
      </c>
      <c r="AX151" s="42">
        <v>2.2000000000000002</v>
      </c>
      <c r="AY151" s="22">
        <v>4.76</v>
      </c>
      <c r="AZ151" s="42">
        <v>0</v>
      </c>
      <c r="BA151" s="22">
        <v>0</v>
      </c>
      <c r="BB151" s="42">
        <v>2.2999999999999998</v>
      </c>
      <c r="BC151" s="22">
        <v>4.55</v>
      </c>
      <c r="BD151" s="29"/>
      <c r="BE151" s="43">
        <v>83.8</v>
      </c>
      <c r="BF151" s="39">
        <v>7.85</v>
      </c>
      <c r="BG151" s="43">
        <v>75.8</v>
      </c>
      <c r="BH151" s="39">
        <v>7.82</v>
      </c>
      <c r="BI151" s="43">
        <v>51.1</v>
      </c>
      <c r="BJ151" s="39">
        <v>14.57</v>
      </c>
      <c r="BK151" s="43">
        <v>13.5</v>
      </c>
      <c r="BL151" s="39">
        <v>2.27</v>
      </c>
      <c r="BM151" s="29"/>
    </row>
    <row r="152" spans="1:65" x14ac:dyDescent="0.35">
      <c r="A152">
        <v>7</v>
      </c>
      <c r="B152" t="s">
        <v>332</v>
      </c>
      <c r="C152" t="s">
        <v>333</v>
      </c>
      <c r="D152" s="21">
        <v>8.0199999999999994E-2</v>
      </c>
      <c r="E152" s="22">
        <v>6.54</v>
      </c>
      <c r="F152" s="21">
        <v>0.25840000000000002</v>
      </c>
      <c r="G152" s="22">
        <v>2.09</v>
      </c>
      <c r="H152" s="21">
        <v>0.2165</v>
      </c>
      <c r="I152" s="22">
        <v>2.09</v>
      </c>
      <c r="J152" s="23">
        <v>0.47489999999999999</v>
      </c>
      <c r="K152" s="22">
        <v>2.09</v>
      </c>
      <c r="L152" s="23">
        <v>323.75</v>
      </c>
      <c r="M152" s="29"/>
      <c r="N152" s="38">
        <v>245.7</v>
      </c>
      <c r="O152" s="39">
        <v>8.91</v>
      </c>
      <c r="P152" s="38">
        <v>367.2</v>
      </c>
      <c r="Q152" s="39">
        <v>8.9</v>
      </c>
      <c r="R152" s="29"/>
      <c r="S152" s="23">
        <v>197.24</v>
      </c>
      <c r="T152" s="22">
        <v>0</v>
      </c>
      <c r="U152" s="23">
        <v>197.24</v>
      </c>
      <c r="V152" s="22">
        <v>0</v>
      </c>
      <c r="W152" s="23">
        <v>197.24</v>
      </c>
      <c r="X152" s="22">
        <v>0</v>
      </c>
      <c r="Y152" s="23">
        <v>197.24</v>
      </c>
      <c r="Z152" s="22">
        <v>0</v>
      </c>
      <c r="AA152" s="23">
        <v>197.24</v>
      </c>
      <c r="AB152" s="22">
        <v>0</v>
      </c>
      <c r="AC152" s="23">
        <v>488</v>
      </c>
      <c r="AD152" s="22">
        <v>0</v>
      </c>
      <c r="AE152" s="23">
        <v>488</v>
      </c>
      <c r="AF152" s="22">
        <v>0</v>
      </c>
      <c r="AG152" s="23">
        <v>1941.8</v>
      </c>
      <c r="AH152" s="22">
        <v>0</v>
      </c>
      <c r="AI152" s="23">
        <v>2523.3200000000002</v>
      </c>
      <c r="AJ152" s="22">
        <v>0</v>
      </c>
      <c r="AK152" s="23">
        <v>5721.68</v>
      </c>
      <c r="AL152" s="22">
        <v>0</v>
      </c>
      <c r="AM152" s="23">
        <v>28982.48</v>
      </c>
      <c r="AN152" s="22">
        <v>0</v>
      </c>
      <c r="AO152" s="29"/>
      <c r="AP152" s="40">
        <v>0</v>
      </c>
      <c r="AQ152" s="41">
        <v>0</v>
      </c>
      <c r="AR152" s="40">
        <v>766.69</v>
      </c>
      <c r="AS152" s="41">
        <v>5.5</v>
      </c>
      <c r="AT152" s="40">
        <v>888.19</v>
      </c>
      <c r="AU152" s="41">
        <v>5.95</v>
      </c>
      <c r="AV152" s="29"/>
      <c r="AW152" s="42">
        <v>1.1000000000000001</v>
      </c>
      <c r="AX152" s="42">
        <v>1.1000000000000001</v>
      </c>
      <c r="AY152" s="22">
        <v>4.76</v>
      </c>
      <c r="AZ152" s="42">
        <v>0</v>
      </c>
      <c r="BA152" s="22">
        <v>0</v>
      </c>
      <c r="BB152" s="42">
        <v>0</v>
      </c>
      <c r="BC152" s="22" t="s">
        <v>775</v>
      </c>
      <c r="BD152" s="29"/>
      <c r="BE152" s="43">
        <v>83.85</v>
      </c>
      <c r="BF152" s="39">
        <v>7.71</v>
      </c>
      <c r="BG152" s="43">
        <v>75.8</v>
      </c>
      <c r="BH152" s="39">
        <v>7.75</v>
      </c>
      <c r="BI152" s="43">
        <v>51.1</v>
      </c>
      <c r="BJ152" s="39">
        <v>14.45</v>
      </c>
      <c r="BK152" s="43">
        <v>14.8</v>
      </c>
      <c r="BL152" s="39">
        <v>6.09</v>
      </c>
      <c r="BM152" s="29"/>
    </row>
    <row r="153" spans="1:65" x14ac:dyDescent="0.35">
      <c r="A153">
        <v>7</v>
      </c>
      <c r="B153" t="s">
        <v>334</v>
      </c>
      <c r="C153" t="s">
        <v>335</v>
      </c>
      <c r="D153" s="21">
        <v>8.9499999999999996E-2</v>
      </c>
      <c r="E153" s="22">
        <v>2.0699999999999998</v>
      </c>
      <c r="F153" s="21">
        <v>0.37969999999999998</v>
      </c>
      <c r="G153" s="22">
        <v>4.29</v>
      </c>
      <c r="H153" s="21">
        <v>0.28389999999999999</v>
      </c>
      <c r="I153" s="22">
        <v>4.29</v>
      </c>
      <c r="J153" s="23">
        <v>0.66359999999999997</v>
      </c>
      <c r="K153" s="22">
        <v>4.29</v>
      </c>
      <c r="L153" s="23">
        <v>901.09</v>
      </c>
      <c r="M153" s="29"/>
      <c r="N153" s="38">
        <v>201.11</v>
      </c>
      <c r="O153" s="39">
        <v>7.91</v>
      </c>
      <c r="P153" s="38">
        <v>402.23</v>
      </c>
      <c r="Q153" s="39">
        <v>7.91</v>
      </c>
      <c r="R153" s="29"/>
      <c r="S153" s="23">
        <v>218.29</v>
      </c>
      <c r="T153" s="22">
        <v>0</v>
      </c>
      <c r="U153" s="23">
        <v>218.29</v>
      </c>
      <c r="V153" s="22">
        <v>0</v>
      </c>
      <c r="W153" s="23">
        <v>218.29</v>
      </c>
      <c r="X153" s="22">
        <v>0</v>
      </c>
      <c r="Y153" s="23">
        <v>218.29</v>
      </c>
      <c r="Z153" s="22">
        <v>0</v>
      </c>
      <c r="AA153" s="23">
        <v>218.29</v>
      </c>
      <c r="AB153" s="22">
        <v>0</v>
      </c>
      <c r="AC153" s="23">
        <v>218.29</v>
      </c>
      <c r="AD153" s="22">
        <v>0</v>
      </c>
      <c r="AE153" s="23">
        <v>218.29</v>
      </c>
      <c r="AF153" s="22">
        <v>0</v>
      </c>
      <c r="AG153" s="23">
        <v>218.29</v>
      </c>
      <c r="AH153" s="22">
        <v>0</v>
      </c>
      <c r="AI153" s="23">
        <v>218.29</v>
      </c>
      <c r="AJ153" s="22">
        <v>0</v>
      </c>
      <c r="AK153" s="23">
        <v>218.29</v>
      </c>
      <c r="AL153" s="22">
        <v>0</v>
      </c>
      <c r="AM153" s="23">
        <v>218.29</v>
      </c>
      <c r="AN153" s="22">
        <v>0</v>
      </c>
      <c r="AO153" s="29"/>
      <c r="AP153" s="40">
        <v>0</v>
      </c>
      <c r="AQ153" s="41">
        <v>0</v>
      </c>
      <c r="AR153" s="40">
        <v>1320.49</v>
      </c>
      <c r="AS153" s="41">
        <v>2.56</v>
      </c>
      <c r="AT153" s="40">
        <v>1521.6100000000001</v>
      </c>
      <c r="AU153" s="41">
        <v>3.24</v>
      </c>
      <c r="AV153" s="29"/>
      <c r="AW153" s="42">
        <v>2.13</v>
      </c>
      <c r="AX153" s="42">
        <v>2.13</v>
      </c>
      <c r="AY153" s="22">
        <v>6.5</v>
      </c>
      <c r="AZ153" s="42">
        <v>0</v>
      </c>
      <c r="BA153" s="22">
        <v>0</v>
      </c>
      <c r="BB153" s="42">
        <v>0</v>
      </c>
      <c r="BC153" s="22">
        <v>0</v>
      </c>
      <c r="BD153" s="29"/>
      <c r="BE153" s="43">
        <v>83.8</v>
      </c>
      <c r="BF153" s="39">
        <v>7.64</v>
      </c>
      <c r="BG153" s="43">
        <v>75.8</v>
      </c>
      <c r="BH153" s="39">
        <v>7.75</v>
      </c>
      <c r="BI153" s="43">
        <v>48.1</v>
      </c>
      <c r="BJ153" s="39">
        <v>7.73</v>
      </c>
      <c r="BK153" s="43">
        <v>12.5</v>
      </c>
      <c r="BL153" s="39">
        <v>4.17</v>
      </c>
      <c r="BM153" s="29"/>
    </row>
    <row r="154" spans="1:65" x14ac:dyDescent="0.35">
      <c r="A154">
        <v>7</v>
      </c>
      <c r="B154" t="s">
        <v>336</v>
      </c>
      <c r="C154" t="s">
        <v>337</v>
      </c>
      <c r="D154" s="21">
        <v>0.10780000000000001</v>
      </c>
      <c r="E154" s="22">
        <v>3.53</v>
      </c>
      <c r="F154" s="21">
        <v>0.3926</v>
      </c>
      <c r="G154" s="22">
        <v>-0.68</v>
      </c>
      <c r="H154" s="21">
        <v>0.24349999999999999</v>
      </c>
      <c r="I154" s="22">
        <v>-22.73</v>
      </c>
      <c r="J154" s="23">
        <v>0.6361</v>
      </c>
      <c r="K154" s="22">
        <v>-10.46</v>
      </c>
      <c r="L154" s="23">
        <v>1178.45</v>
      </c>
      <c r="M154" s="29"/>
      <c r="N154" s="38">
        <v>303.74</v>
      </c>
      <c r="O154" s="39">
        <v>0</v>
      </c>
      <c r="P154" s="38">
        <v>522</v>
      </c>
      <c r="Q154" s="39">
        <v>17.54</v>
      </c>
      <c r="R154" s="29"/>
      <c r="S154" s="23">
        <v>287.72000000000003</v>
      </c>
      <c r="T154" s="22">
        <v>2.19</v>
      </c>
      <c r="U154" s="23">
        <v>287.72000000000003</v>
      </c>
      <c r="V154" s="22">
        <v>2.19</v>
      </c>
      <c r="W154" s="23" t="s">
        <v>773</v>
      </c>
      <c r="X154" s="22" t="s">
        <v>773</v>
      </c>
      <c r="Y154" s="23" t="s">
        <v>773</v>
      </c>
      <c r="Z154" s="22" t="s">
        <v>773</v>
      </c>
      <c r="AA154" s="23" t="s">
        <v>773</v>
      </c>
      <c r="AB154" s="22" t="s">
        <v>773</v>
      </c>
      <c r="AC154" s="23" t="s">
        <v>773</v>
      </c>
      <c r="AD154" s="22" t="s">
        <v>773</v>
      </c>
      <c r="AE154" s="23" t="s">
        <v>773</v>
      </c>
      <c r="AF154" s="22" t="s">
        <v>773</v>
      </c>
      <c r="AG154" s="23" t="s">
        <v>773</v>
      </c>
      <c r="AH154" s="22" t="s">
        <v>773</v>
      </c>
      <c r="AI154" s="23" t="s">
        <v>773</v>
      </c>
      <c r="AJ154" s="22" t="s">
        <v>773</v>
      </c>
      <c r="AK154" s="23" t="s">
        <v>773</v>
      </c>
      <c r="AL154" s="22" t="s">
        <v>773</v>
      </c>
      <c r="AM154" s="23" t="s">
        <v>773</v>
      </c>
      <c r="AN154" s="22" t="s">
        <v>773</v>
      </c>
      <c r="AO154" s="29"/>
      <c r="AP154" s="40">
        <v>0</v>
      </c>
      <c r="AQ154" s="41">
        <v>0</v>
      </c>
      <c r="AR154" s="40">
        <v>1769.91</v>
      </c>
      <c r="AS154" s="41">
        <v>2.69</v>
      </c>
      <c r="AT154" s="40">
        <v>1988.17</v>
      </c>
      <c r="AU154" s="41">
        <v>6.67</v>
      </c>
      <c r="AV154" s="29"/>
      <c r="AW154" s="42">
        <v>3.95</v>
      </c>
      <c r="AX154" s="42">
        <v>5.15</v>
      </c>
      <c r="AY154" s="22">
        <v>3</v>
      </c>
      <c r="AZ154" s="42">
        <v>0</v>
      </c>
      <c r="BA154" s="22">
        <v>0</v>
      </c>
      <c r="BB154" s="42">
        <v>1.7</v>
      </c>
      <c r="BC154" s="22">
        <v>3.03</v>
      </c>
      <c r="BD154" s="29"/>
      <c r="BE154" s="43">
        <v>83.87</v>
      </c>
      <c r="BF154" s="39">
        <v>7.71</v>
      </c>
      <c r="BG154" s="43">
        <v>75.8</v>
      </c>
      <c r="BH154" s="39">
        <v>7.7</v>
      </c>
      <c r="BI154" s="43">
        <v>51.11</v>
      </c>
      <c r="BJ154" s="39">
        <v>14.47</v>
      </c>
      <c r="BK154" s="43">
        <v>16.600000000000001</v>
      </c>
      <c r="BL154" s="39">
        <v>5.73</v>
      </c>
      <c r="BM154" s="29"/>
    </row>
    <row r="155" spans="1:65" x14ac:dyDescent="0.35">
      <c r="A155">
        <v>7</v>
      </c>
      <c r="B155" t="s">
        <v>338</v>
      </c>
      <c r="C155" t="s">
        <v>339</v>
      </c>
      <c r="D155" s="21">
        <v>6.9860000000000005E-2</v>
      </c>
      <c r="E155" s="22">
        <v>6.22</v>
      </c>
      <c r="F155" s="21">
        <v>0.46356000000000003</v>
      </c>
      <c r="G155" s="22">
        <v>101.73</v>
      </c>
      <c r="H155" s="21">
        <v>0</v>
      </c>
      <c r="I155" s="22">
        <v>-100</v>
      </c>
      <c r="J155" s="23">
        <v>0.46356000000000003</v>
      </c>
      <c r="K155" s="22">
        <v>6.92</v>
      </c>
      <c r="L155" s="23">
        <v>382.31</v>
      </c>
      <c r="M155" s="29"/>
      <c r="N155" s="38">
        <v>235.38</v>
      </c>
      <c r="O155" s="39">
        <v>3.12</v>
      </c>
      <c r="P155" s="38">
        <v>331.92</v>
      </c>
      <c r="Q155" s="39">
        <v>4.49</v>
      </c>
      <c r="R155" s="29"/>
      <c r="S155" s="23">
        <v>217.44</v>
      </c>
      <c r="T155" s="22">
        <v>3.66</v>
      </c>
      <c r="U155" s="23">
        <v>217.44</v>
      </c>
      <c r="V155" s="22">
        <v>3.66</v>
      </c>
      <c r="W155" s="23">
        <v>217.44</v>
      </c>
      <c r="X155" s="22">
        <v>3.66</v>
      </c>
      <c r="Y155" s="23">
        <v>217.44</v>
      </c>
      <c r="Z155" s="22">
        <v>3.66</v>
      </c>
      <c r="AA155" s="23">
        <v>217.44</v>
      </c>
      <c r="AB155" s="22">
        <v>3.66</v>
      </c>
      <c r="AC155" s="23">
        <v>278.83999999999997</v>
      </c>
      <c r="AD155" s="22">
        <v>3.67</v>
      </c>
      <c r="AE155" s="23">
        <v>340.24</v>
      </c>
      <c r="AF155" s="22">
        <v>3.68</v>
      </c>
      <c r="AG155" s="23">
        <v>1322.64</v>
      </c>
      <c r="AH155" s="22">
        <v>3.71</v>
      </c>
      <c r="AI155" s="23">
        <v>1568.24</v>
      </c>
      <c r="AJ155" s="22">
        <v>3.71</v>
      </c>
      <c r="AK155" s="23">
        <v>3717.24</v>
      </c>
      <c r="AL155" s="22">
        <v>3.71</v>
      </c>
      <c r="AM155" s="23">
        <v>18453.240000000002</v>
      </c>
      <c r="AN155" s="22">
        <v>3.72</v>
      </c>
      <c r="AO155" s="29"/>
      <c r="AP155" s="40">
        <v>0</v>
      </c>
      <c r="AQ155" s="41">
        <v>0</v>
      </c>
      <c r="AR155" s="40">
        <v>835.13000000000011</v>
      </c>
      <c r="AS155" s="41">
        <v>4.66</v>
      </c>
      <c r="AT155" s="40">
        <v>931.67000000000007</v>
      </c>
      <c r="AU155" s="41">
        <v>5</v>
      </c>
      <c r="AV155" s="29"/>
      <c r="AW155" s="42">
        <v>1.95</v>
      </c>
      <c r="AX155" s="42">
        <v>2.15</v>
      </c>
      <c r="AY155" s="22">
        <v>13.16</v>
      </c>
      <c r="AZ155" s="42">
        <v>0</v>
      </c>
      <c r="BA155" s="22">
        <v>0</v>
      </c>
      <c r="BB155" s="42">
        <v>0</v>
      </c>
      <c r="BC155" s="22">
        <v>0</v>
      </c>
      <c r="BD155" s="29"/>
      <c r="BE155" s="43">
        <v>83.8</v>
      </c>
      <c r="BF155" s="39">
        <v>7.85</v>
      </c>
      <c r="BG155" s="43">
        <v>75.8</v>
      </c>
      <c r="BH155" s="39">
        <v>7.82</v>
      </c>
      <c r="BI155" s="43">
        <v>51.1</v>
      </c>
      <c r="BJ155" s="39">
        <v>14.57</v>
      </c>
      <c r="BK155" s="43">
        <v>9.6999999999999993</v>
      </c>
      <c r="BL155" s="39">
        <v>3.74</v>
      </c>
      <c r="BM155" s="29"/>
    </row>
    <row r="156" spans="1:65" x14ac:dyDescent="0.35">
      <c r="A156">
        <v>7</v>
      </c>
      <c r="B156" t="s">
        <v>340</v>
      </c>
      <c r="C156" t="s">
        <v>341</v>
      </c>
      <c r="D156" s="21">
        <v>0.10014000000000001</v>
      </c>
      <c r="E156" s="22">
        <v>5.68</v>
      </c>
      <c r="F156" s="21">
        <v>0.4541</v>
      </c>
      <c r="G156" s="22">
        <v>16.22</v>
      </c>
      <c r="H156" s="21">
        <v>0.38346000000000002</v>
      </c>
      <c r="I156" s="22">
        <v>16.510000000000002</v>
      </c>
      <c r="J156" s="23">
        <v>0.83756000000000008</v>
      </c>
      <c r="K156" s="22">
        <v>16.36</v>
      </c>
      <c r="L156" s="23">
        <v>294.43</v>
      </c>
      <c r="M156" s="29"/>
      <c r="N156" s="38">
        <v>318</v>
      </c>
      <c r="O156" s="39">
        <v>1.6</v>
      </c>
      <c r="P156" s="38">
        <v>482</v>
      </c>
      <c r="Q156" s="39">
        <v>1.47</v>
      </c>
      <c r="R156" s="29"/>
      <c r="S156" s="23">
        <v>135.85</v>
      </c>
      <c r="T156" s="22">
        <v>4.5</v>
      </c>
      <c r="U156" s="23">
        <v>135.85</v>
      </c>
      <c r="V156" s="22">
        <v>4.5</v>
      </c>
      <c r="W156" s="23">
        <v>135.85</v>
      </c>
      <c r="X156" s="22">
        <v>4.5</v>
      </c>
      <c r="Y156" s="23">
        <v>135.85</v>
      </c>
      <c r="Z156" s="22">
        <v>4.5</v>
      </c>
      <c r="AA156" s="23">
        <v>135.85</v>
      </c>
      <c r="AB156" s="22">
        <v>4.5</v>
      </c>
      <c r="AC156" s="23">
        <v>135.85</v>
      </c>
      <c r="AD156" s="22">
        <v>4.5</v>
      </c>
      <c r="AE156" s="23">
        <v>135.85</v>
      </c>
      <c r="AF156" s="22">
        <v>4.5</v>
      </c>
      <c r="AG156" s="23">
        <v>135.85</v>
      </c>
      <c r="AH156" s="22">
        <v>4.5</v>
      </c>
      <c r="AI156" s="23">
        <v>135.85</v>
      </c>
      <c r="AJ156" s="22">
        <v>4.5</v>
      </c>
      <c r="AK156" s="23">
        <v>135.85</v>
      </c>
      <c r="AL156" s="22">
        <v>4.5</v>
      </c>
      <c r="AM156" s="23">
        <v>135.85</v>
      </c>
      <c r="AN156" s="22">
        <v>4.5</v>
      </c>
      <c r="AO156" s="29"/>
      <c r="AP156" s="40">
        <v>0</v>
      </c>
      <c r="AQ156" s="41">
        <v>0</v>
      </c>
      <c r="AR156" s="40">
        <v>748.28000000000009</v>
      </c>
      <c r="AS156" s="41">
        <v>3.7</v>
      </c>
      <c r="AT156" s="40">
        <v>912.28000000000009</v>
      </c>
      <c r="AU156" s="41">
        <v>3.25</v>
      </c>
      <c r="AV156" s="29"/>
      <c r="AW156" s="42">
        <v>1.65</v>
      </c>
      <c r="AX156" s="42">
        <v>1.65</v>
      </c>
      <c r="AY156" s="22">
        <v>4.43</v>
      </c>
      <c r="AZ156" s="42">
        <v>0</v>
      </c>
      <c r="BA156" s="22">
        <v>0</v>
      </c>
      <c r="BB156" s="42">
        <v>0</v>
      </c>
      <c r="BC156" s="22">
        <v>0</v>
      </c>
      <c r="BD156" s="29"/>
      <c r="BE156" s="43">
        <v>83.85</v>
      </c>
      <c r="BF156" s="39">
        <v>10.62</v>
      </c>
      <c r="BG156" s="43">
        <v>75.8</v>
      </c>
      <c r="BH156" s="39">
        <v>10.66</v>
      </c>
      <c r="BI156" s="43">
        <v>51.1</v>
      </c>
      <c r="BJ156" s="39">
        <v>22.84</v>
      </c>
      <c r="BK156" s="43">
        <v>10.050000000000001</v>
      </c>
      <c r="BL156" s="39">
        <v>4.6900000000000004</v>
      </c>
      <c r="BM156" s="29"/>
    </row>
    <row r="157" spans="1:65" x14ac:dyDescent="0.35">
      <c r="A157">
        <v>7</v>
      </c>
      <c r="B157" t="s">
        <v>342</v>
      </c>
      <c r="C157" t="s">
        <v>343</v>
      </c>
      <c r="D157" s="21">
        <v>6.6100000000000006E-2</v>
      </c>
      <c r="E157" s="22">
        <v>2.04</v>
      </c>
      <c r="F157" s="21">
        <v>0.2727</v>
      </c>
      <c r="G157" s="22">
        <v>5.74</v>
      </c>
      <c r="H157" s="21">
        <v>0.2591</v>
      </c>
      <c r="I157" s="22">
        <v>5.76</v>
      </c>
      <c r="J157" s="23">
        <v>0.53180000000000005</v>
      </c>
      <c r="K157" s="22">
        <v>5.75</v>
      </c>
      <c r="L157" s="23">
        <v>360.05</v>
      </c>
      <c r="M157" s="29"/>
      <c r="N157" s="38">
        <v>375.45</v>
      </c>
      <c r="O157" s="39">
        <v>21.41</v>
      </c>
      <c r="P157" s="38">
        <v>474.4</v>
      </c>
      <c r="Q157" s="39">
        <v>21.66</v>
      </c>
      <c r="R157" s="29"/>
      <c r="S157" s="23">
        <v>236</v>
      </c>
      <c r="T157" s="22">
        <v>6.14</v>
      </c>
      <c r="U157" s="23">
        <v>236</v>
      </c>
      <c r="V157" s="22">
        <v>6.14</v>
      </c>
      <c r="W157" s="23">
        <v>236</v>
      </c>
      <c r="X157" s="22">
        <v>6.14</v>
      </c>
      <c r="Y157" s="23">
        <v>236</v>
      </c>
      <c r="Z157" s="22">
        <v>6.14</v>
      </c>
      <c r="AA157" s="23">
        <v>236</v>
      </c>
      <c r="AB157" s="22">
        <v>6.14</v>
      </c>
      <c r="AC157" s="23">
        <v>236</v>
      </c>
      <c r="AD157" s="22">
        <v>6.14</v>
      </c>
      <c r="AE157" s="23">
        <v>236</v>
      </c>
      <c r="AF157" s="22">
        <v>6.14</v>
      </c>
      <c r="AG157" s="23">
        <v>1768.8</v>
      </c>
      <c r="AH157" s="22">
        <v>4.2</v>
      </c>
      <c r="AI157" s="23">
        <v>2152</v>
      </c>
      <c r="AJ157" s="22">
        <v>4.1399999999999997</v>
      </c>
      <c r="AK157" s="23">
        <v>5532</v>
      </c>
      <c r="AL157" s="22">
        <v>4.51</v>
      </c>
      <c r="AM157" s="23">
        <v>28497</v>
      </c>
      <c r="AN157" s="22">
        <v>3.92</v>
      </c>
      <c r="AO157" s="29"/>
      <c r="AP157" s="40">
        <v>0</v>
      </c>
      <c r="AQ157" s="41">
        <v>0</v>
      </c>
      <c r="AR157" s="40">
        <v>971.5</v>
      </c>
      <c r="AS157" s="41">
        <v>9.84</v>
      </c>
      <c r="AT157" s="40">
        <v>1070.45</v>
      </c>
      <c r="AU157" s="41">
        <v>10.91</v>
      </c>
      <c r="AV157" s="29"/>
      <c r="AW157" s="42">
        <v>3.25</v>
      </c>
      <c r="AX157" s="42">
        <v>3.25</v>
      </c>
      <c r="AY157" s="22">
        <v>49.77</v>
      </c>
      <c r="AZ157" s="42">
        <v>0</v>
      </c>
      <c r="BA157" s="22">
        <v>0</v>
      </c>
      <c r="BB157" s="42">
        <v>1.7</v>
      </c>
      <c r="BC157" s="22">
        <v>0</v>
      </c>
      <c r="BD157" s="29"/>
      <c r="BE157" s="43">
        <v>83.85</v>
      </c>
      <c r="BF157" s="39">
        <v>7.79</v>
      </c>
      <c r="BG157" s="43">
        <v>75.8</v>
      </c>
      <c r="BH157" s="39">
        <v>7.81</v>
      </c>
      <c r="BI157" s="43">
        <v>51.11</v>
      </c>
      <c r="BJ157" s="39">
        <v>14.47</v>
      </c>
      <c r="BK157" s="43">
        <v>11.5</v>
      </c>
      <c r="BL157" s="39">
        <v>4.07</v>
      </c>
      <c r="BM157" s="29"/>
    </row>
    <row r="158" spans="1:65" x14ac:dyDescent="0.35">
      <c r="A158">
        <v>7</v>
      </c>
      <c r="B158" t="s">
        <v>344</v>
      </c>
      <c r="C158" t="s">
        <v>345</v>
      </c>
      <c r="D158" s="21">
        <v>7.1599999999999997E-2</v>
      </c>
      <c r="E158" s="22">
        <v>7.75</v>
      </c>
      <c r="F158" s="21">
        <v>0.34379999999999999</v>
      </c>
      <c r="G158" s="22">
        <v>5.13</v>
      </c>
      <c r="H158" s="21">
        <v>0.2495</v>
      </c>
      <c r="I158" s="22">
        <v>-4.05</v>
      </c>
      <c r="J158" s="23">
        <v>0.59329999999999994</v>
      </c>
      <c r="K158" s="22">
        <v>1.06</v>
      </c>
      <c r="L158" s="23">
        <v>322.39999999999998</v>
      </c>
      <c r="M158" s="29"/>
      <c r="N158" s="38">
        <v>235.07</v>
      </c>
      <c r="O158" s="39">
        <v>1.1200000000000001</v>
      </c>
      <c r="P158" s="38">
        <v>289.17</v>
      </c>
      <c r="Q158" s="39">
        <v>-0.17</v>
      </c>
      <c r="R158" s="29"/>
      <c r="S158" s="23">
        <v>305.54000000000002</v>
      </c>
      <c r="T158" s="22">
        <v>7</v>
      </c>
      <c r="U158" s="23">
        <v>305.54000000000002</v>
      </c>
      <c r="V158" s="22">
        <v>7</v>
      </c>
      <c r="W158" s="23" t="s">
        <v>773</v>
      </c>
      <c r="X158" s="22" t="s">
        <v>773</v>
      </c>
      <c r="Y158" s="23" t="s">
        <v>773</v>
      </c>
      <c r="Z158" s="22" t="s">
        <v>773</v>
      </c>
      <c r="AA158" s="23" t="s">
        <v>773</v>
      </c>
      <c r="AB158" s="22" t="s">
        <v>773</v>
      </c>
      <c r="AC158" s="23" t="s">
        <v>773</v>
      </c>
      <c r="AD158" s="22" t="s">
        <v>773</v>
      </c>
      <c r="AE158" s="23" t="s">
        <v>773</v>
      </c>
      <c r="AF158" s="22" t="s">
        <v>773</v>
      </c>
      <c r="AG158" s="23" t="s">
        <v>773</v>
      </c>
      <c r="AH158" s="22" t="s">
        <v>773</v>
      </c>
      <c r="AI158" s="23" t="s">
        <v>773</v>
      </c>
      <c r="AJ158" s="22" t="s">
        <v>773</v>
      </c>
      <c r="AK158" s="23" t="s">
        <v>773</v>
      </c>
      <c r="AL158" s="22" t="s">
        <v>773</v>
      </c>
      <c r="AM158" s="23" t="s">
        <v>773</v>
      </c>
      <c r="AN158" s="22" t="s">
        <v>773</v>
      </c>
      <c r="AO158" s="29"/>
      <c r="AP158" s="40">
        <v>0</v>
      </c>
      <c r="AQ158" s="41">
        <v>0</v>
      </c>
      <c r="AR158" s="40">
        <v>863.01</v>
      </c>
      <c r="AS158" s="41">
        <v>5.6</v>
      </c>
      <c r="AT158" s="40">
        <v>917.1099999999999</v>
      </c>
      <c r="AU158" s="41">
        <v>4.88</v>
      </c>
      <c r="AV158" s="29"/>
      <c r="AW158" s="42">
        <v>1</v>
      </c>
      <c r="AX158" s="42">
        <v>1</v>
      </c>
      <c r="AY158" s="22">
        <v>0</v>
      </c>
      <c r="AZ158" s="42">
        <v>0</v>
      </c>
      <c r="BA158" s="22">
        <v>0</v>
      </c>
      <c r="BB158" s="42">
        <v>0.9</v>
      </c>
      <c r="BC158" s="22">
        <v>0</v>
      </c>
      <c r="BD158" s="29"/>
      <c r="BE158" s="43">
        <v>83.85</v>
      </c>
      <c r="BF158" s="39">
        <v>7.71</v>
      </c>
      <c r="BG158" s="43">
        <v>75.8</v>
      </c>
      <c r="BH158" s="39">
        <v>7.75</v>
      </c>
      <c r="BI158" s="43">
        <v>51.1</v>
      </c>
      <c r="BJ158" s="39">
        <v>14.47</v>
      </c>
      <c r="BK158" s="43">
        <v>16.600000000000001</v>
      </c>
      <c r="BL158" s="39">
        <v>5.73</v>
      </c>
      <c r="BM158" s="29"/>
    </row>
    <row r="159" spans="1:65" x14ac:dyDescent="0.35">
      <c r="A159">
        <v>7</v>
      </c>
      <c r="B159" t="s">
        <v>346</v>
      </c>
      <c r="C159" t="s">
        <v>347</v>
      </c>
      <c r="D159" s="21">
        <v>9.1499999999999998E-2</v>
      </c>
      <c r="E159" s="22">
        <v>8.5</v>
      </c>
      <c r="F159" s="21">
        <v>0.18590000000000001</v>
      </c>
      <c r="G159" s="22">
        <v>5.61</v>
      </c>
      <c r="H159" s="21">
        <v>0.14699999999999999</v>
      </c>
      <c r="I159" s="22">
        <v>6.82</v>
      </c>
      <c r="J159" s="23">
        <v>0.33289999999999997</v>
      </c>
      <c r="K159" s="22">
        <v>6.14</v>
      </c>
      <c r="L159" s="23">
        <v>430.12</v>
      </c>
      <c r="M159" s="29"/>
      <c r="N159" s="38">
        <v>301.2</v>
      </c>
      <c r="O159" s="39">
        <v>-1.18</v>
      </c>
      <c r="P159" s="38">
        <v>421.8</v>
      </c>
      <c r="Q159" s="39">
        <v>-0.71</v>
      </c>
      <c r="R159" s="29"/>
      <c r="S159" s="23">
        <v>181.95</v>
      </c>
      <c r="T159" s="22">
        <v>3.5</v>
      </c>
      <c r="U159" s="23">
        <v>181.95</v>
      </c>
      <c r="V159" s="22">
        <v>3.5</v>
      </c>
      <c r="W159" s="23" t="s">
        <v>773</v>
      </c>
      <c r="X159" s="22" t="s">
        <v>773</v>
      </c>
      <c r="Y159" s="23" t="s">
        <v>773</v>
      </c>
      <c r="Z159" s="22" t="s">
        <v>773</v>
      </c>
      <c r="AA159" s="23" t="s">
        <v>773</v>
      </c>
      <c r="AB159" s="22" t="s">
        <v>773</v>
      </c>
      <c r="AC159" s="23" t="s">
        <v>773</v>
      </c>
      <c r="AD159" s="22" t="s">
        <v>773</v>
      </c>
      <c r="AE159" s="23" t="s">
        <v>773</v>
      </c>
      <c r="AF159" s="22" t="s">
        <v>773</v>
      </c>
      <c r="AG159" s="23" t="s">
        <v>773</v>
      </c>
      <c r="AH159" s="22" t="s">
        <v>773</v>
      </c>
      <c r="AI159" s="23" t="s">
        <v>773</v>
      </c>
      <c r="AJ159" s="22" t="s">
        <v>773</v>
      </c>
      <c r="AK159" s="23" t="s">
        <v>773</v>
      </c>
      <c r="AL159" s="22" t="s">
        <v>773</v>
      </c>
      <c r="AM159" s="23" t="s">
        <v>773</v>
      </c>
      <c r="AN159" s="22" t="s">
        <v>773</v>
      </c>
      <c r="AO159" s="29"/>
      <c r="AP159" s="40">
        <v>0</v>
      </c>
      <c r="AQ159" s="41">
        <v>0</v>
      </c>
      <c r="AR159" s="40">
        <v>913.27</v>
      </c>
      <c r="AS159" s="41">
        <v>4.13</v>
      </c>
      <c r="AT159" s="40">
        <v>1033.8700000000001</v>
      </c>
      <c r="AU159" s="41">
        <v>3.7</v>
      </c>
      <c r="AV159" s="29"/>
      <c r="AW159" s="42">
        <v>1.6</v>
      </c>
      <c r="AX159" s="42">
        <v>1.6</v>
      </c>
      <c r="AY159" s="22">
        <v>3.23</v>
      </c>
      <c r="AZ159" s="42">
        <v>0</v>
      </c>
      <c r="BA159" s="22">
        <v>0</v>
      </c>
      <c r="BB159" s="42">
        <v>0</v>
      </c>
      <c r="BC159" s="22">
        <v>0</v>
      </c>
      <c r="BD159" s="29"/>
      <c r="BE159" s="43">
        <v>83.85</v>
      </c>
      <c r="BF159" s="39">
        <v>7.85</v>
      </c>
      <c r="BG159" s="43">
        <v>75.8</v>
      </c>
      <c r="BH159" s="39">
        <v>7.82</v>
      </c>
      <c r="BI159" s="43">
        <v>51.1</v>
      </c>
      <c r="BJ159" s="39">
        <v>14.45</v>
      </c>
      <c r="BK159" s="43">
        <v>8.9</v>
      </c>
      <c r="BL159" s="39">
        <v>3.49</v>
      </c>
      <c r="BM159" s="29"/>
    </row>
    <row r="160" spans="1:65" x14ac:dyDescent="0.35">
      <c r="A160">
        <v>7</v>
      </c>
      <c r="B160" t="s">
        <v>348</v>
      </c>
      <c r="C160" t="s">
        <v>349</v>
      </c>
      <c r="D160" s="21">
        <v>7.2499999999999995E-2</v>
      </c>
      <c r="E160" s="22">
        <v>4.8499999999999996</v>
      </c>
      <c r="F160" s="21">
        <v>0.1835</v>
      </c>
      <c r="G160" s="22">
        <v>4.97</v>
      </c>
      <c r="H160" s="21">
        <v>0.14630000000000001</v>
      </c>
      <c r="I160" s="22">
        <v>5.03</v>
      </c>
      <c r="J160" s="23">
        <v>0.32979999999999998</v>
      </c>
      <c r="K160" s="22">
        <v>5</v>
      </c>
      <c r="L160" s="23">
        <v>322</v>
      </c>
      <c r="M160" s="29"/>
      <c r="N160" s="38">
        <v>294.39999999999998</v>
      </c>
      <c r="O160" s="39">
        <v>15</v>
      </c>
      <c r="P160" s="38">
        <v>396.6</v>
      </c>
      <c r="Q160" s="39">
        <v>15.01</v>
      </c>
      <c r="R160" s="29"/>
      <c r="S160" s="23">
        <v>191.95</v>
      </c>
      <c r="T160" s="22">
        <v>-10.99</v>
      </c>
      <c r="U160" s="23">
        <v>191.95</v>
      </c>
      <c r="V160" s="22">
        <v>-10.99</v>
      </c>
      <c r="W160" s="23">
        <v>191.95</v>
      </c>
      <c r="X160" s="22">
        <v>-10.99</v>
      </c>
      <c r="Y160" s="23">
        <v>191.95</v>
      </c>
      <c r="Z160" s="22">
        <v>-10.99</v>
      </c>
      <c r="AA160" s="23">
        <v>191.95</v>
      </c>
      <c r="AB160" s="22">
        <v>-10.99</v>
      </c>
      <c r="AC160" s="23">
        <v>217.14999999999998</v>
      </c>
      <c r="AD160" s="22">
        <v>-10.98</v>
      </c>
      <c r="AE160" s="23">
        <v>242.35</v>
      </c>
      <c r="AF160" s="22">
        <v>-10.97</v>
      </c>
      <c r="AG160" s="23">
        <v>645.54999999999995</v>
      </c>
      <c r="AH160" s="22">
        <v>-10.92</v>
      </c>
      <c r="AI160" s="23">
        <v>746.34999999999991</v>
      </c>
      <c r="AJ160" s="22">
        <v>-10.92</v>
      </c>
      <c r="AK160" s="23">
        <v>1628.3500000000001</v>
      </c>
      <c r="AL160" s="22">
        <v>-10.9</v>
      </c>
      <c r="AM160" s="23">
        <v>7676.3499999999995</v>
      </c>
      <c r="AN160" s="22">
        <v>-10.89</v>
      </c>
      <c r="AO160" s="29"/>
      <c r="AP160" s="40">
        <v>0</v>
      </c>
      <c r="AQ160" s="41">
        <v>0</v>
      </c>
      <c r="AR160" s="40">
        <v>808.34999999999991</v>
      </c>
      <c r="AS160" s="41">
        <v>3.8</v>
      </c>
      <c r="AT160" s="40">
        <v>910.55</v>
      </c>
      <c r="AU160" s="41">
        <v>4.95</v>
      </c>
      <c r="AV160" s="29"/>
      <c r="AW160" s="42">
        <v>1.45</v>
      </c>
      <c r="AX160" s="42">
        <v>3.4</v>
      </c>
      <c r="AY160" s="22">
        <v>12.96</v>
      </c>
      <c r="AZ160" s="42">
        <v>0</v>
      </c>
      <c r="BA160" s="22">
        <v>0</v>
      </c>
      <c r="BB160" s="42">
        <v>0</v>
      </c>
      <c r="BC160" s="22">
        <v>0</v>
      </c>
      <c r="BD160" s="29"/>
      <c r="BE160" s="43">
        <v>83.85</v>
      </c>
      <c r="BF160" s="39">
        <v>7.71</v>
      </c>
      <c r="BG160" s="43">
        <v>75.8</v>
      </c>
      <c r="BH160" s="39">
        <v>7.75</v>
      </c>
      <c r="BI160" s="43">
        <v>51.1</v>
      </c>
      <c r="BJ160" s="39">
        <v>14.45</v>
      </c>
      <c r="BK160" s="43">
        <v>8.4</v>
      </c>
      <c r="BL160" s="39">
        <v>5</v>
      </c>
      <c r="BM160" s="29"/>
    </row>
    <row r="161" spans="1:65" x14ac:dyDescent="0.35">
      <c r="A161">
        <v>7</v>
      </c>
      <c r="B161" t="s">
        <v>350</v>
      </c>
      <c r="C161" t="s">
        <v>351</v>
      </c>
      <c r="D161" s="21">
        <v>9.9000000000000005E-2</v>
      </c>
      <c r="E161" s="22">
        <v>5.78</v>
      </c>
      <c r="F161" s="21">
        <v>0.45550000000000002</v>
      </c>
      <c r="G161" s="22">
        <v>0.3</v>
      </c>
      <c r="H161" s="21">
        <v>0.3775</v>
      </c>
      <c r="I161" s="22">
        <v>7.98</v>
      </c>
      <c r="J161" s="23">
        <v>0.83299999999999996</v>
      </c>
      <c r="K161" s="22">
        <v>3.64</v>
      </c>
      <c r="L161" s="23">
        <v>374.66</v>
      </c>
      <c r="M161" s="29"/>
      <c r="N161" s="38">
        <v>348</v>
      </c>
      <c r="O161" s="39">
        <v>-0.34</v>
      </c>
      <c r="P161" s="38">
        <v>432</v>
      </c>
      <c r="Q161" s="39">
        <v>-0.69</v>
      </c>
      <c r="R161" s="29"/>
      <c r="S161" s="23">
        <v>189.55</v>
      </c>
      <c r="T161" s="22">
        <v>3.87</v>
      </c>
      <c r="U161" s="23">
        <v>189.55</v>
      </c>
      <c r="V161" s="22">
        <v>3.87</v>
      </c>
      <c r="W161" s="23" t="s">
        <v>773</v>
      </c>
      <c r="X161" s="22" t="s">
        <v>773</v>
      </c>
      <c r="Y161" s="23" t="s">
        <v>773</v>
      </c>
      <c r="Z161" s="22" t="s">
        <v>773</v>
      </c>
      <c r="AA161" s="23" t="s">
        <v>773</v>
      </c>
      <c r="AB161" s="22" t="s">
        <v>773</v>
      </c>
      <c r="AC161" s="23" t="s">
        <v>773</v>
      </c>
      <c r="AD161" s="22" t="s">
        <v>773</v>
      </c>
      <c r="AE161" s="23" t="s">
        <v>773</v>
      </c>
      <c r="AF161" s="22" t="s">
        <v>773</v>
      </c>
      <c r="AG161" s="23" t="s">
        <v>773</v>
      </c>
      <c r="AH161" s="22" t="s">
        <v>773</v>
      </c>
      <c r="AI161" s="23" t="s">
        <v>773</v>
      </c>
      <c r="AJ161" s="22" t="s">
        <v>773</v>
      </c>
      <c r="AK161" s="23" t="s">
        <v>773</v>
      </c>
      <c r="AL161" s="22" t="s">
        <v>773</v>
      </c>
      <c r="AM161" s="23" t="s">
        <v>773</v>
      </c>
      <c r="AN161" s="22" t="s">
        <v>773</v>
      </c>
      <c r="AO161" s="29"/>
      <c r="AP161" s="40">
        <v>0</v>
      </c>
      <c r="AQ161" s="41">
        <v>0</v>
      </c>
      <c r="AR161" s="40">
        <v>912.21</v>
      </c>
      <c r="AS161" s="41">
        <v>2.97</v>
      </c>
      <c r="AT161" s="40">
        <v>996.21</v>
      </c>
      <c r="AU161" s="41">
        <v>2.52</v>
      </c>
      <c r="AV161" s="29"/>
      <c r="AW161" s="42">
        <v>2.7</v>
      </c>
      <c r="AX161" s="42">
        <v>2.7</v>
      </c>
      <c r="AY161" s="22">
        <v>3.85</v>
      </c>
      <c r="AZ161" s="42">
        <v>0</v>
      </c>
      <c r="BA161" s="22">
        <v>0</v>
      </c>
      <c r="BB161" s="42">
        <v>0</v>
      </c>
      <c r="BC161" s="22">
        <v>0</v>
      </c>
      <c r="BD161" s="29"/>
      <c r="BE161" s="43">
        <v>83.85</v>
      </c>
      <c r="BF161" s="39">
        <v>7.71</v>
      </c>
      <c r="BG161" s="43">
        <v>75.8</v>
      </c>
      <c r="BH161" s="39">
        <v>7.75</v>
      </c>
      <c r="BI161" s="43">
        <v>51.1</v>
      </c>
      <c r="BJ161" s="39">
        <v>14.45</v>
      </c>
      <c r="BK161" s="43">
        <v>10.85</v>
      </c>
      <c r="BL161" s="39">
        <v>3.83</v>
      </c>
      <c r="BM161" s="29"/>
    </row>
    <row r="162" spans="1:65" x14ac:dyDescent="0.35">
      <c r="A162">
        <v>7</v>
      </c>
      <c r="B162" t="s">
        <v>352</v>
      </c>
      <c r="C162" t="s">
        <v>353</v>
      </c>
      <c r="D162" s="21">
        <v>6.2799999999999995E-2</v>
      </c>
      <c r="E162" s="22">
        <v>4.9400000000000004</v>
      </c>
      <c r="F162" s="21">
        <v>0.15679999999999999</v>
      </c>
      <c r="G162" s="22">
        <v>6.22</v>
      </c>
      <c r="H162" s="21">
        <v>0.1181</v>
      </c>
      <c r="I162" s="22">
        <v>6.22</v>
      </c>
      <c r="J162" s="23">
        <v>0.27489999999999998</v>
      </c>
      <c r="K162" s="22">
        <v>6.22</v>
      </c>
      <c r="L162" s="23">
        <v>458.03</v>
      </c>
      <c r="M162" s="29"/>
      <c r="N162" s="38">
        <v>256.3</v>
      </c>
      <c r="O162" s="39">
        <v>6.98</v>
      </c>
      <c r="P162" s="38">
        <v>402.85</v>
      </c>
      <c r="Q162" s="39">
        <v>6.99</v>
      </c>
      <c r="R162" s="29"/>
      <c r="S162" s="23">
        <v>241.7</v>
      </c>
      <c r="T162" s="22">
        <v>9.49</v>
      </c>
      <c r="U162" s="23">
        <v>241.7</v>
      </c>
      <c r="V162" s="22">
        <v>9.49</v>
      </c>
      <c r="W162" s="23">
        <v>477.15</v>
      </c>
      <c r="X162" s="22">
        <v>9.49</v>
      </c>
      <c r="Y162" s="23">
        <v>477.15</v>
      </c>
      <c r="Z162" s="22">
        <v>9.49</v>
      </c>
      <c r="AA162" s="23">
        <v>477.15</v>
      </c>
      <c r="AB162" s="22">
        <v>9.49</v>
      </c>
      <c r="AC162" s="23">
        <v>477.15</v>
      </c>
      <c r="AD162" s="22">
        <v>9.49</v>
      </c>
      <c r="AE162" s="23">
        <v>594.84999999999991</v>
      </c>
      <c r="AF162" s="22">
        <v>9.49</v>
      </c>
      <c r="AG162" s="23">
        <v>1890.1000000000001</v>
      </c>
      <c r="AH162" s="22">
        <v>9.5</v>
      </c>
      <c r="AI162" s="23">
        <v>1890.1000000000001</v>
      </c>
      <c r="AJ162" s="22">
        <v>9.5</v>
      </c>
      <c r="AK162" s="23">
        <v>3774</v>
      </c>
      <c r="AL162" s="22">
        <v>9.5</v>
      </c>
      <c r="AM162" s="23">
        <v>7306.3499999999995</v>
      </c>
      <c r="AN162" s="22">
        <v>9.5</v>
      </c>
      <c r="AO162" s="29"/>
      <c r="AP162" s="40">
        <v>0</v>
      </c>
      <c r="AQ162" s="41">
        <v>0</v>
      </c>
      <c r="AR162" s="40">
        <v>956.03</v>
      </c>
      <c r="AS162" s="41">
        <v>6.6</v>
      </c>
      <c r="AT162" s="40">
        <v>1102.58</v>
      </c>
      <c r="AU162" s="41">
        <v>6.66</v>
      </c>
      <c r="AV162" s="29"/>
      <c r="AW162" s="42">
        <v>2</v>
      </c>
      <c r="AX162" s="42">
        <v>2</v>
      </c>
      <c r="AY162" s="22">
        <v>5.82</v>
      </c>
      <c r="AZ162" s="42">
        <v>0</v>
      </c>
      <c r="BA162" s="22">
        <v>0</v>
      </c>
      <c r="BB162" s="42">
        <v>1.7</v>
      </c>
      <c r="BC162" s="22">
        <v>6.25</v>
      </c>
      <c r="BD162" s="29"/>
      <c r="BE162" s="43">
        <v>83.85</v>
      </c>
      <c r="BF162" s="39">
        <v>7.85</v>
      </c>
      <c r="BG162" s="43">
        <v>75.8</v>
      </c>
      <c r="BH162" s="39">
        <v>7.82</v>
      </c>
      <c r="BI162" s="43">
        <v>51.1</v>
      </c>
      <c r="BJ162" s="39">
        <v>14.45</v>
      </c>
      <c r="BK162" s="43">
        <v>14</v>
      </c>
      <c r="BL162" s="39">
        <v>6.87</v>
      </c>
      <c r="BM162" s="29"/>
    </row>
    <row r="163" spans="1:65" x14ac:dyDescent="0.35">
      <c r="A163">
        <v>7</v>
      </c>
      <c r="B163" t="s">
        <v>354</v>
      </c>
      <c r="C163" t="s">
        <v>355</v>
      </c>
      <c r="D163" s="21">
        <v>7.3440000000000005E-2</v>
      </c>
      <c r="E163" s="22">
        <v>5.75</v>
      </c>
      <c r="F163" s="21">
        <v>0.29282000000000002</v>
      </c>
      <c r="G163" s="22">
        <v>2.8</v>
      </c>
      <c r="H163" s="21">
        <v>0.23354</v>
      </c>
      <c r="I163" s="22">
        <v>3.04</v>
      </c>
      <c r="J163" s="23">
        <v>0.52636000000000005</v>
      </c>
      <c r="K163" s="22">
        <v>2.91</v>
      </c>
      <c r="L163" s="23">
        <v>442.59</v>
      </c>
      <c r="M163" s="29"/>
      <c r="N163" s="38">
        <v>296.39999999999998</v>
      </c>
      <c r="O163" s="39">
        <v>6.24</v>
      </c>
      <c r="P163" s="38">
        <v>477.84</v>
      </c>
      <c r="Q163" s="39">
        <v>12.17</v>
      </c>
      <c r="R163" s="29"/>
      <c r="S163" s="23">
        <v>167.37</v>
      </c>
      <c r="T163" s="22">
        <v>7.32</v>
      </c>
      <c r="U163" s="23">
        <v>167.37</v>
      </c>
      <c r="V163" s="22">
        <v>7.32</v>
      </c>
      <c r="W163" s="23">
        <v>167.37</v>
      </c>
      <c r="X163" s="22">
        <v>7.32</v>
      </c>
      <c r="Y163" s="23">
        <v>167.37</v>
      </c>
      <c r="Z163" s="22">
        <v>7.32</v>
      </c>
      <c r="AA163" s="23">
        <v>167.37</v>
      </c>
      <c r="AB163" s="22">
        <v>7.32</v>
      </c>
      <c r="AC163" s="23">
        <v>167.37</v>
      </c>
      <c r="AD163" s="22">
        <v>7.32</v>
      </c>
      <c r="AE163" s="23">
        <v>167.37</v>
      </c>
      <c r="AF163" s="22">
        <v>7.32</v>
      </c>
      <c r="AG163" s="23">
        <v>167.37</v>
      </c>
      <c r="AH163" s="22">
        <v>7.32</v>
      </c>
      <c r="AI163" s="23">
        <v>167.37</v>
      </c>
      <c r="AJ163" s="22">
        <v>7.32</v>
      </c>
      <c r="AK163" s="23">
        <v>167.37</v>
      </c>
      <c r="AL163" s="22">
        <v>7.32</v>
      </c>
      <c r="AM163" s="23">
        <v>167.37</v>
      </c>
      <c r="AN163" s="22">
        <v>7.32</v>
      </c>
      <c r="AO163" s="29"/>
      <c r="AP163" s="40">
        <v>0</v>
      </c>
      <c r="AQ163" s="41">
        <v>0</v>
      </c>
      <c r="AR163" s="40">
        <v>906.36</v>
      </c>
      <c r="AS163" s="41">
        <v>6.19</v>
      </c>
      <c r="AT163" s="40">
        <v>1087.8</v>
      </c>
      <c r="AU163" s="41">
        <v>8.73</v>
      </c>
      <c r="AV163" s="29"/>
      <c r="AW163" s="42">
        <v>2</v>
      </c>
      <c r="AX163" s="42">
        <v>5</v>
      </c>
      <c r="AY163" s="22">
        <v>0</v>
      </c>
      <c r="AZ163" s="42">
        <v>104.28</v>
      </c>
      <c r="BA163" s="22">
        <v>3.82</v>
      </c>
      <c r="BB163" s="42">
        <v>6.05</v>
      </c>
      <c r="BC163" s="22">
        <v>4.3099999999999996</v>
      </c>
      <c r="BD163" s="29"/>
      <c r="BE163" s="43">
        <v>83.87</v>
      </c>
      <c r="BF163" s="39">
        <v>7.82</v>
      </c>
      <c r="BG163" s="43">
        <v>75.8</v>
      </c>
      <c r="BH163" s="39">
        <v>7.81</v>
      </c>
      <c r="BI163" s="43">
        <v>51.11</v>
      </c>
      <c r="BJ163" s="39">
        <v>14.47</v>
      </c>
      <c r="BK163" s="43">
        <v>23.6</v>
      </c>
      <c r="BL163" s="39">
        <v>0</v>
      </c>
      <c r="BM163" s="29"/>
    </row>
    <row r="164" spans="1:65" x14ac:dyDescent="0.35">
      <c r="A164">
        <v>7</v>
      </c>
      <c r="B164" t="s">
        <v>356</v>
      </c>
      <c r="C164" t="s">
        <v>357</v>
      </c>
      <c r="D164" s="21">
        <v>7.2260000000000005E-2</v>
      </c>
      <c r="E164" s="22">
        <v>16.149999999999999</v>
      </c>
      <c r="F164" s="21">
        <v>0.31335000000000002</v>
      </c>
      <c r="G164" s="22">
        <v>23.46</v>
      </c>
      <c r="H164" s="21">
        <v>0.27699000000000001</v>
      </c>
      <c r="I164" s="22">
        <v>24.33</v>
      </c>
      <c r="J164" s="23">
        <v>0.59034000000000009</v>
      </c>
      <c r="K164" s="22">
        <v>23.87</v>
      </c>
      <c r="L164" s="23">
        <v>391.76</v>
      </c>
      <c r="M164" s="29"/>
      <c r="N164" s="38">
        <v>328.32</v>
      </c>
      <c r="O164" s="39">
        <v>13.72</v>
      </c>
      <c r="P164" s="38">
        <v>444.84</v>
      </c>
      <c r="Q164" s="39">
        <v>13.71</v>
      </c>
      <c r="R164" s="29"/>
      <c r="S164" s="23">
        <v>156.36000000000001</v>
      </c>
      <c r="T164" s="22">
        <v>13.67</v>
      </c>
      <c r="U164" s="23">
        <v>156.36000000000001</v>
      </c>
      <c r="V164" s="22">
        <v>13.67</v>
      </c>
      <c r="W164" s="23">
        <v>156.36000000000001</v>
      </c>
      <c r="X164" s="22">
        <v>13.67</v>
      </c>
      <c r="Y164" s="23">
        <v>156.36000000000001</v>
      </c>
      <c r="Z164" s="22">
        <v>13.67</v>
      </c>
      <c r="AA164" s="23">
        <v>186.36</v>
      </c>
      <c r="AB164" s="22">
        <v>13.59</v>
      </c>
      <c r="AC164" s="23">
        <v>246.36</v>
      </c>
      <c r="AD164" s="22">
        <v>13.5</v>
      </c>
      <c r="AE164" s="23">
        <v>306.36</v>
      </c>
      <c r="AF164" s="22">
        <v>13.44</v>
      </c>
      <c r="AG164" s="23">
        <v>1266.3600000000001</v>
      </c>
      <c r="AH164" s="22">
        <v>13.26</v>
      </c>
      <c r="AI164" s="23">
        <v>1506.3600000000001</v>
      </c>
      <c r="AJ164" s="22">
        <v>13.26</v>
      </c>
      <c r="AK164" s="23">
        <v>3606.36</v>
      </c>
      <c r="AL164" s="22">
        <v>13.23</v>
      </c>
      <c r="AM164" s="23">
        <v>18006.36</v>
      </c>
      <c r="AN164" s="22">
        <v>13.21</v>
      </c>
      <c r="AO164" s="29"/>
      <c r="AP164" s="40">
        <v>0</v>
      </c>
      <c r="AQ164" s="41">
        <v>0</v>
      </c>
      <c r="AR164" s="40">
        <v>876.43999999999994</v>
      </c>
      <c r="AS164" s="41">
        <v>14.78</v>
      </c>
      <c r="AT164" s="40">
        <v>992.95999999999992</v>
      </c>
      <c r="AU164" s="41">
        <v>14.65</v>
      </c>
      <c r="AV164" s="29"/>
      <c r="AW164" s="42">
        <v>3.32</v>
      </c>
      <c r="AX164" s="42">
        <v>8.6199999999999992</v>
      </c>
      <c r="AY164" s="22">
        <v>7.95</v>
      </c>
      <c r="AZ164" s="42">
        <v>0</v>
      </c>
      <c r="BA164" s="22" t="s">
        <v>775</v>
      </c>
      <c r="BB164" s="42">
        <v>3.45</v>
      </c>
      <c r="BC164" s="22">
        <v>0</v>
      </c>
      <c r="BD164" s="29"/>
      <c r="BE164" s="43">
        <v>83.85</v>
      </c>
      <c r="BF164" s="39">
        <v>7.79</v>
      </c>
      <c r="BG164" s="43">
        <v>75.8</v>
      </c>
      <c r="BH164" s="39">
        <v>7.81</v>
      </c>
      <c r="BI164" s="43">
        <v>51.1</v>
      </c>
      <c r="BJ164" s="39">
        <v>14.45</v>
      </c>
      <c r="BK164" s="43">
        <v>18.45</v>
      </c>
      <c r="BL164" s="39">
        <v>13.54</v>
      </c>
      <c r="BM164" s="29"/>
    </row>
    <row r="165" spans="1:65" x14ac:dyDescent="0.35">
      <c r="A165">
        <v>7</v>
      </c>
      <c r="B165" t="s">
        <v>358</v>
      </c>
      <c r="C165" t="s">
        <v>359</v>
      </c>
      <c r="D165" s="21">
        <v>7.4700000000000003E-2</v>
      </c>
      <c r="E165" s="22">
        <v>5.48</v>
      </c>
      <c r="F165" s="21">
        <v>0.20399999999999999</v>
      </c>
      <c r="G165" s="22">
        <v>24.55</v>
      </c>
      <c r="H165" s="21">
        <v>0.1492</v>
      </c>
      <c r="I165" s="22">
        <v>25.65</v>
      </c>
      <c r="J165" s="23">
        <v>0.35319999999999996</v>
      </c>
      <c r="K165" s="22">
        <v>25.01</v>
      </c>
      <c r="L165" s="23">
        <v>356.7</v>
      </c>
      <c r="M165" s="29"/>
      <c r="N165" s="38">
        <v>332.28</v>
      </c>
      <c r="O165" s="39">
        <v>0.11</v>
      </c>
      <c r="P165" s="38">
        <v>417.72</v>
      </c>
      <c r="Q165" s="39">
        <v>0.09</v>
      </c>
      <c r="R165" s="29"/>
      <c r="S165" s="23">
        <v>212.64</v>
      </c>
      <c r="T165" s="22">
        <v>6.11</v>
      </c>
      <c r="U165" s="23">
        <v>212.64</v>
      </c>
      <c r="V165" s="22">
        <v>6.11</v>
      </c>
      <c r="W165" s="23">
        <v>212.64</v>
      </c>
      <c r="X165" s="22">
        <v>6.11</v>
      </c>
      <c r="Y165" s="23">
        <v>212.64</v>
      </c>
      <c r="Z165" s="22">
        <v>6.11</v>
      </c>
      <c r="AA165" s="23">
        <v>212.64</v>
      </c>
      <c r="AB165" s="22">
        <v>6.11</v>
      </c>
      <c r="AC165" s="23">
        <v>312</v>
      </c>
      <c r="AD165" s="22">
        <v>6.12</v>
      </c>
      <c r="AE165" s="23">
        <v>411.36</v>
      </c>
      <c r="AF165" s="22">
        <v>6.13</v>
      </c>
      <c r="AG165" s="23">
        <v>2001.12</v>
      </c>
      <c r="AH165" s="22">
        <v>6.15</v>
      </c>
      <c r="AI165" s="23">
        <v>2398.56</v>
      </c>
      <c r="AJ165" s="22">
        <v>6.15</v>
      </c>
      <c r="AK165" s="23">
        <v>5878.16</v>
      </c>
      <c r="AL165" s="22">
        <v>6.19</v>
      </c>
      <c r="AM165" s="23">
        <v>29722.560000000001</v>
      </c>
      <c r="AN165" s="22">
        <v>5.8</v>
      </c>
      <c r="AO165" s="29"/>
      <c r="AP165" s="40">
        <v>0</v>
      </c>
      <c r="AQ165" s="41">
        <v>0</v>
      </c>
      <c r="AR165" s="40">
        <v>901.62</v>
      </c>
      <c r="AS165" s="41">
        <v>3.58</v>
      </c>
      <c r="AT165" s="40">
        <v>987.06000000000006</v>
      </c>
      <c r="AU165" s="41">
        <v>3.26</v>
      </c>
      <c r="AV165" s="29"/>
      <c r="AW165" s="42">
        <v>1.3</v>
      </c>
      <c r="AX165" s="42">
        <v>1.3</v>
      </c>
      <c r="AY165" s="22">
        <v>0</v>
      </c>
      <c r="AZ165" s="42">
        <v>0</v>
      </c>
      <c r="BA165" s="22" t="s">
        <v>775</v>
      </c>
      <c r="BB165" s="42">
        <v>0</v>
      </c>
      <c r="BC165" s="22">
        <v>0</v>
      </c>
      <c r="BD165" s="29"/>
      <c r="BE165" s="43">
        <v>83.85</v>
      </c>
      <c r="BF165" s="39">
        <v>7.71</v>
      </c>
      <c r="BG165" s="43">
        <v>75.8</v>
      </c>
      <c r="BH165" s="39">
        <v>7.82</v>
      </c>
      <c r="BI165" s="43">
        <v>51.1</v>
      </c>
      <c r="BJ165" s="39">
        <v>14.45</v>
      </c>
      <c r="BK165" s="43">
        <v>16.600000000000001</v>
      </c>
      <c r="BL165" s="39">
        <v>5.73</v>
      </c>
      <c r="BM165" s="29"/>
    </row>
    <row r="166" spans="1:65" x14ac:dyDescent="0.35">
      <c r="A166">
        <v>7</v>
      </c>
      <c r="B166" t="s">
        <v>360</v>
      </c>
      <c r="C166" t="s">
        <v>361</v>
      </c>
      <c r="D166" s="21">
        <v>7.9299999999999995E-2</v>
      </c>
      <c r="E166" s="22">
        <v>19.75</v>
      </c>
      <c r="F166" s="21">
        <v>0.28970000000000001</v>
      </c>
      <c r="G166" s="22">
        <v>18.07</v>
      </c>
      <c r="H166" s="21">
        <v>0.2392</v>
      </c>
      <c r="I166" s="22">
        <v>18.04</v>
      </c>
      <c r="J166" s="23">
        <v>0.52890000000000004</v>
      </c>
      <c r="K166" s="22">
        <v>18.059999999999999</v>
      </c>
      <c r="L166" s="23">
        <v>649.47</v>
      </c>
      <c r="M166" s="29"/>
      <c r="N166" s="38">
        <v>327.38</v>
      </c>
      <c r="O166" s="39">
        <v>-1.25</v>
      </c>
      <c r="P166" s="38">
        <v>409.23</v>
      </c>
      <c r="Q166" s="39">
        <v>-1.25</v>
      </c>
      <c r="R166" s="29"/>
      <c r="S166" s="23">
        <v>275.76</v>
      </c>
      <c r="T166" s="22">
        <v>6.16</v>
      </c>
      <c r="U166" s="23">
        <v>275.76</v>
      </c>
      <c r="V166" s="22">
        <v>6.16</v>
      </c>
      <c r="W166" s="23">
        <v>275.76</v>
      </c>
      <c r="X166" s="22">
        <v>6.16</v>
      </c>
      <c r="Y166" s="23">
        <v>275.76</v>
      </c>
      <c r="Z166" s="22">
        <v>6.16</v>
      </c>
      <c r="AA166" s="23">
        <v>275.76</v>
      </c>
      <c r="AB166" s="22">
        <v>6.16</v>
      </c>
      <c r="AC166" s="23">
        <v>275.76</v>
      </c>
      <c r="AD166" s="22">
        <v>6.16</v>
      </c>
      <c r="AE166" s="23">
        <v>275.76</v>
      </c>
      <c r="AF166" s="22">
        <v>6.16</v>
      </c>
      <c r="AG166" s="23">
        <v>275.76</v>
      </c>
      <c r="AH166" s="22">
        <v>6.16</v>
      </c>
      <c r="AI166" s="23">
        <v>275.76</v>
      </c>
      <c r="AJ166" s="22">
        <v>6.16</v>
      </c>
      <c r="AK166" s="23">
        <v>275.76</v>
      </c>
      <c r="AL166" s="22">
        <v>6.16</v>
      </c>
      <c r="AM166" s="23">
        <v>275.76</v>
      </c>
      <c r="AN166" s="22">
        <v>6.16</v>
      </c>
      <c r="AO166" s="29"/>
      <c r="AP166" s="40">
        <v>0</v>
      </c>
      <c r="AQ166" s="41">
        <v>0</v>
      </c>
      <c r="AR166" s="40">
        <v>1252.6100000000001</v>
      </c>
      <c r="AS166" s="41">
        <v>10.49</v>
      </c>
      <c r="AT166" s="40">
        <v>1334.46</v>
      </c>
      <c r="AU166" s="41">
        <v>9.69</v>
      </c>
      <c r="AV166" s="29"/>
      <c r="AW166" s="42">
        <v>0</v>
      </c>
      <c r="AX166" s="42">
        <v>0</v>
      </c>
      <c r="AY166" s="22">
        <v>0</v>
      </c>
      <c r="AZ166" s="42">
        <v>0</v>
      </c>
      <c r="BA166" s="22">
        <v>0</v>
      </c>
      <c r="BB166" s="42">
        <v>2</v>
      </c>
      <c r="BC166" s="22">
        <v>33.33</v>
      </c>
      <c r="BD166" s="29"/>
      <c r="BE166" s="43">
        <v>83.87</v>
      </c>
      <c r="BF166" s="39">
        <v>7.71</v>
      </c>
      <c r="BG166" s="43">
        <v>75.8</v>
      </c>
      <c r="BH166" s="39">
        <v>7.7</v>
      </c>
      <c r="BI166" s="43">
        <v>51.11</v>
      </c>
      <c r="BJ166" s="39">
        <v>14.47</v>
      </c>
      <c r="BK166" s="43">
        <v>13.9</v>
      </c>
      <c r="BL166" s="39">
        <v>4.12</v>
      </c>
      <c r="BM166" s="29"/>
    </row>
    <row r="167" spans="1:65" x14ac:dyDescent="0.35">
      <c r="A167">
        <v>7</v>
      </c>
      <c r="B167" t="s">
        <v>362</v>
      </c>
      <c r="C167" t="s">
        <v>363</v>
      </c>
      <c r="D167" s="21">
        <v>7.5499999999999998E-2</v>
      </c>
      <c r="E167" s="22">
        <v>8.76</v>
      </c>
      <c r="F167" s="21">
        <v>0.31733</v>
      </c>
      <c r="G167" s="22">
        <v>5.7</v>
      </c>
      <c r="H167" s="21">
        <v>0</v>
      </c>
      <c r="I167" s="22" t="s">
        <v>227</v>
      </c>
      <c r="J167" s="23">
        <v>0.31733</v>
      </c>
      <c r="K167" s="22">
        <v>5.7</v>
      </c>
      <c r="L167" s="23">
        <v>458.92</v>
      </c>
      <c r="M167" s="29"/>
      <c r="N167" s="38">
        <v>214.71</v>
      </c>
      <c r="O167" s="39">
        <v>3.16</v>
      </c>
      <c r="P167" s="38">
        <v>347.42</v>
      </c>
      <c r="Q167" s="39">
        <v>3.01</v>
      </c>
      <c r="R167" s="29"/>
      <c r="S167" s="23">
        <v>217</v>
      </c>
      <c r="T167" s="22">
        <v>5.34</v>
      </c>
      <c r="U167" s="23">
        <v>217</v>
      </c>
      <c r="V167" s="22">
        <v>5.34</v>
      </c>
      <c r="W167" s="23">
        <v>217</v>
      </c>
      <c r="X167" s="22">
        <v>5.34</v>
      </c>
      <c r="Y167" s="23">
        <v>217</v>
      </c>
      <c r="Z167" s="22">
        <v>5.34</v>
      </c>
      <c r="AA167" s="23">
        <v>217</v>
      </c>
      <c r="AB167" s="22">
        <v>5.34</v>
      </c>
      <c r="AC167" s="23">
        <v>319</v>
      </c>
      <c r="AD167" s="22">
        <v>2.2400000000000002</v>
      </c>
      <c r="AE167" s="23">
        <v>424</v>
      </c>
      <c r="AF167" s="22">
        <v>1.19</v>
      </c>
      <c r="AG167" s="23">
        <v>687</v>
      </c>
      <c r="AH167" s="22">
        <v>1.93</v>
      </c>
      <c r="AI167" s="23">
        <v>687</v>
      </c>
      <c r="AJ167" s="22">
        <v>1.93</v>
      </c>
      <c r="AK167" s="23">
        <v>1158</v>
      </c>
      <c r="AL167" s="22">
        <v>4.1399999999999997</v>
      </c>
      <c r="AM167" s="23">
        <v>4926</v>
      </c>
      <c r="AN167" s="22">
        <v>6.72</v>
      </c>
      <c r="AO167" s="29"/>
      <c r="AP167" s="40">
        <v>0</v>
      </c>
      <c r="AQ167" s="41">
        <v>0</v>
      </c>
      <c r="AR167" s="40">
        <v>890.63</v>
      </c>
      <c r="AS167" s="41">
        <v>6.52</v>
      </c>
      <c r="AT167" s="40">
        <v>1023.34</v>
      </c>
      <c r="AU167" s="41">
        <v>6.02</v>
      </c>
      <c r="AV167" s="29"/>
      <c r="AW167" s="42">
        <v>2.1</v>
      </c>
      <c r="AX167" s="42">
        <v>2.1</v>
      </c>
      <c r="AY167" s="22">
        <v>2.44</v>
      </c>
      <c r="AZ167" s="42">
        <v>0</v>
      </c>
      <c r="BA167" s="22">
        <v>0</v>
      </c>
      <c r="BB167" s="42">
        <v>0</v>
      </c>
      <c r="BC167" s="22">
        <v>0</v>
      </c>
      <c r="BD167" s="29"/>
      <c r="BE167" s="43">
        <v>83.8</v>
      </c>
      <c r="BF167" s="39">
        <v>7.85</v>
      </c>
      <c r="BG167" s="43">
        <v>75.8</v>
      </c>
      <c r="BH167" s="39">
        <v>7.82</v>
      </c>
      <c r="BI167" s="43">
        <v>51.1</v>
      </c>
      <c r="BJ167" s="39">
        <v>14.57</v>
      </c>
      <c r="BK167" s="43">
        <v>11.3</v>
      </c>
      <c r="BL167" s="39">
        <v>3.67</v>
      </c>
      <c r="BM167" s="29"/>
    </row>
    <row r="168" spans="1:65" x14ac:dyDescent="0.35">
      <c r="A168">
        <v>7</v>
      </c>
      <c r="B168" t="s">
        <v>364</v>
      </c>
      <c r="C168" t="s">
        <v>365</v>
      </c>
      <c r="D168" s="21">
        <v>6.1600000000000002E-2</v>
      </c>
      <c r="E168" s="22">
        <v>1.83</v>
      </c>
      <c r="F168" s="21">
        <v>0.2868</v>
      </c>
      <c r="G168" s="22">
        <v>4.38</v>
      </c>
      <c r="H168" s="21">
        <v>0.19159999999999999</v>
      </c>
      <c r="I168" s="22">
        <v>4.42</v>
      </c>
      <c r="J168" s="23">
        <v>0.47839999999999999</v>
      </c>
      <c r="K168" s="22">
        <v>4.4000000000000004</v>
      </c>
      <c r="L168" s="23">
        <v>370.79</v>
      </c>
      <c r="M168" s="29"/>
      <c r="N168" s="38">
        <v>239.98</v>
      </c>
      <c r="O168" s="39">
        <v>4.38</v>
      </c>
      <c r="P168" s="38">
        <v>398.28</v>
      </c>
      <c r="Q168" s="39">
        <v>4.4400000000000004</v>
      </c>
      <c r="R168" s="29"/>
      <c r="S168" s="23">
        <v>205.31</v>
      </c>
      <c r="T168" s="22">
        <v>8.14</v>
      </c>
      <c r="U168" s="23">
        <v>205.31</v>
      </c>
      <c r="V168" s="22">
        <v>8.14</v>
      </c>
      <c r="W168" s="23">
        <v>205.31</v>
      </c>
      <c r="X168" s="22">
        <v>8.14</v>
      </c>
      <c r="Y168" s="23">
        <v>205.31</v>
      </c>
      <c r="Z168" s="22">
        <v>8.14</v>
      </c>
      <c r="AA168" s="23">
        <v>205.31</v>
      </c>
      <c r="AB168" s="22">
        <v>8.14</v>
      </c>
      <c r="AC168" s="23">
        <v>205.31</v>
      </c>
      <c r="AD168" s="22">
        <v>8.14</v>
      </c>
      <c r="AE168" s="23">
        <v>205.31</v>
      </c>
      <c r="AF168" s="22">
        <v>8.14</v>
      </c>
      <c r="AG168" s="23">
        <v>205.31</v>
      </c>
      <c r="AH168" s="22">
        <v>8.14</v>
      </c>
      <c r="AI168" s="23">
        <v>205.31</v>
      </c>
      <c r="AJ168" s="22">
        <v>8.14</v>
      </c>
      <c r="AK168" s="23">
        <v>205.31</v>
      </c>
      <c r="AL168" s="22">
        <v>8.14</v>
      </c>
      <c r="AM168" s="23">
        <v>205.31</v>
      </c>
      <c r="AN168" s="22">
        <v>8.14</v>
      </c>
      <c r="AO168" s="29"/>
      <c r="AP168" s="40">
        <v>0</v>
      </c>
      <c r="AQ168" s="41">
        <v>0</v>
      </c>
      <c r="AR168" s="40">
        <v>816.07999999999993</v>
      </c>
      <c r="AS168" s="41">
        <v>4.0999999999999996</v>
      </c>
      <c r="AT168" s="40">
        <v>974.37999999999988</v>
      </c>
      <c r="AU168" s="41">
        <v>4.17</v>
      </c>
      <c r="AV168" s="29"/>
      <c r="AW168" s="42">
        <v>0</v>
      </c>
      <c r="AX168" s="42">
        <v>0</v>
      </c>
      <c r="AY168" s="22">
        <v>0</v>
      </c>
      <c r="AZ168" s="42">
        <v>0</v>
      </c>
      <c r="BA168" s="22">
        <v>0</v>
      </c>
      <c r="BB168" s="42">
        <v>3.2</v>
      </c>
      <c r="BC168" s="22">
        <v>10.34</v>
      </c>
      <c r="BD168" s="29"/>
      <c r="BE168" s="43">
        <v>83.87</v>
      </c>
      <c r="BF168" s="39">
        <v>7.71</v>
      </c>
      <c r="BG168" s="43">
        <v>75.8</v>
      </c>
      <c r="BH168" s="39">
        <v>7.7</v>
      </c>
      <c r="BI168" s="43">
        <v>51.11</v>
      </c>
      <c r="BJ168" s="39">
        <v>14.47</v>
      </c>
      <c r="BK168" s="43">
        <v>12.9</v>
      </c>
      <c r="BL168" s="39">
        <v>0</v>
      </c>
      <c r="BM168" s="29"/>
    </row>
    <row r="169" spans="1:65" x14ac:dyDescent="0.35">
      <c r="A169">
        <v>7</v>
      </c>
      <c r="B169" t="s">
        <v>366</v>
      </c>
      <c r="C169" t="s">
        <v>367</v>
      </c>
      <c r="D169" s="21">
        <v>9.1999999999999998E-2</v>
      </c>
      <c r="E169" s="22">
        <v>9.8699999999999992</v>
      </c>
      <c r="F169" s="21">
        <v>0.19470000000000001</v>
      </c>
      <c r="G169" s="22">
        <v>3.97</v>
      </c>
      <c r="H169" s="21">
        <v>0.14610000000000001</v>
      </c>
      <c r="I169" s="22">
        <v>10.19</v>
      </c>
      <c r="J169" s="23">
        <v>0.34079999999999999</v>
      </c>
      <c r="K169" s="22">
        <v>6.55</v>
      </c>
      <c r="L169" s="23">
        <v>368.83</v>
      </c>
      <c r="M169" s="29"/>
      <c r="N169" s="38">
        <v>249.71</v>
      </c>
      <c r="O169" s="39">
        <v>6.64</v>
      </c>
      <c r="P169" s="38">
        <v>364.54</v>
      </c>
      <c r="Q169" s="39">
        <v>6.23</v>
      </c>
      <c r="R169" s="29"/>
      <c r="S169" s="23">
        <v>205.08</v>
      </c>
      <c r="T169" s="22">
        <v>4.1399999999999997</v>
      </c>
      <c r="U169" s="23">
        <v>205.08</v>
      </c>
      <c r="V169" s="22">
        <v>4.1399999999999997</v>
      </c>
      <c r="W169" s="23">
        <v>205.08</v>
      </c>
      <c r="X169" s="22">
        <v>4.1399999999999997</v>
      </c>
      <c r="Y169" s="23">
        <v>205.08</v>
      </c>
      <c r="Z169" s="22">
        <v>4.1399999999999997</v>
      </c>
      <c r="AA169" s="23">
        <v>205.08</v>
      </c>
      <c r="AB169" s="22">
        <v>4.1399999999999997</v>
      </c>
      <c r="AC169" s="23">
        <v>205.08</v>
      </c>
      <c r="AD169" s="22">
        <v>4.1399999999999997</v>
      </c>
      <c r="AE169" s="23">
        <v>205.08</v>
      </c>
      <c r="AF169" s="22">
        <v>4.1399999999999997</v>
      </c>
      <c r="AG169" s="23">
        <v>205.08</v>
      </c>
      <c r="AH169" s="22">
        <v>4.1399999999999997</v>
      </c>
      <c r="AI169" s="23">
        <v>205.08</v>
      </c>
      <c r="AJ169" s="22">
        <v>4.1399999999999997</v>
      </c>
      <c r="AK169" s="23">
        <v>205.08</v>
      </c>
      <c r="AL169" s="22">
        <v>4.1399999999999997</v>
      </c>
      <c r="AM169" s="23">
        <v>205.08</v>
      </c>
      <c r="AN169" s="22">
        <v>4.1399999999999997</v>
      </c>
      <c r="AO169" s="29"/>
      <c r="AP169" s="40">
        <v>0</v>
      </c>
      <c r="AQ169" s="41">
        <v>0</v>
      </c>
      <c r="AR169" s="40">
        <v>823.62</v>
      </c>
      <c r="AS169" s="41">
        <v>7.41</v>
      </c>
      <c r="AT169" s="40">
        <v>938.45</v>
      </c>
      <c r="AU169" s="41">
        <v>7.16</v>
      </c>
      <c r="AV169" s="29"/>
      <c r="AW169" s="42">
        <v>1.5</v>
      </c>
      <c r="AX169" s="42">
        <v>1.5</v>
      </c>
      <c r="AY169" s="22">
        <v>0</v>
      </c>
      <c r="AZ169" s="42">
        <v>0</v>
      </c>
      <c r="BA169" s="22">
        <v>0</v>
      </c>
      <c r="BB169" s="42">
        <v>0</v>
      </c>
      <c r="BC169" s="22">
        <v>0</v>
      </c>
      <c r="BD169" s="29"/>
      <c r="BE169" s="43">
        <v>83.87</v>
      </c>
      <c r="BF169" s="39">
        <v>7.71</v>
      </c>
      <c r="BG169" s="43">
        <v>75.8</v>
      </c>
      <c r="BH169" s="39">
        <v>7.7</v>
      </c>
      <c r="BI169" s="43">
        <v>51.11</v>
      </c>
      <c r="BJ169" s="39">
        <v>14.47</v>
      </c>
      <c r="BK169" s="43">
        <v>9</v>
      </c>
      <c r="BL169" s="39">
        <v>2.86</v>
      </c>
      <c r="BM169" s="29"/>
    </row>
    <row r="170" spans="1:65" x14ac:dyDescent="0.35">
      <c r="A170">
        <v>7</v>
      </c>
      <c r="B170" t="s">
        <v>368</v>
      </c>
      <c r="C170" t="s">
        <v>369</v>
      </c>
      <c r="D170" s="21">
        <v>9.2899999999999996E-2</v>
      </c>
      <c r="E170" s="22">
        <v>3.5</v>
      </c>
      <c r="F170" s="21">
        <v>0.23499999999999999</v>
      </c>
      <c r="G170" s="22">
        <v>6.07</v>
      </c>
      <c r="H170" s="21">
        <v>0.15210000000000001</v>
      </c>
      <c r="I170" s="22">
        <v>4.7</v>
      </c>
      <c r="J170" s="23">
        <v>0.3871</v>
      </c>
      <c r="K170" s="22">
        <v>5.53</v>
      </c>
      <c r="L170" s="23">
        <v>382.7</v>
      </c>
      <c r="M170" s="29"/>
      <c r="N170" s="38">
        <v>280.95999999999998</v>
      </c>
      <c r="O170" s="39">
        <v>2.2400000000000002</v>
      </c>
      <c r="P170" s="38">
        <v>385.12</v>
      </c>
      <c r="Q170" s="39">
        <v>2.5499999999999998</v>
      </c>
      <c r="R170" s="29"/>
      <c r="S170" s="23">
        <v>172.2</v>
      </c>
      <c r="T170" s="22">
        <v>2.78</v>
      </c>
      <c r="U170" s="23">
        <v>172.2</v>
      </c>
      <c r="V170" s="22">
        <v>2.78</v>
      </c>
      <c r="W170" s="23">
        <v>172.2</v>
      </c>
      <c r="X170" s="22">
        <v>2.78</v>
      </c>
      <c r="Y170" s="23">
        <v>172.2</v>
      </c>
      <c r="Z170" s="22">
        <v>2.78</v>
      </c>
      <c r="AA170" s="23">
        <v>172.2</v>
      </c>
      <c r="AB170" s="22">
        <v>2.78</v>
      </c>
      <c r="AC170" s="23">
        <v>172.2</v>
      </c>
      <c r="AD170" s="22">
        <v>2.78</v>
      </c>
      <c r="AE170" s="23">
        <v>172.2</v>
      </c>
      <c r="AF170" s="22">
        <v>2.78</v>
      </c>
      <c r="AG170" s="23">
        <v>377.9</v>
      </c>
      <c r="AH170" s="22">
        <v>2.85</v>
      </c>
      <c r="AI170" s="23">
        <v>452.7</v>
      </c>
      <c r="AJ170" s="22">
        <v>2.86</v>
      </c>
      <c r="AK170" s="23">
        <v>1107.2</v>
      </c>
      <c r="AL170" s="22">
        <v>2.89</v>
      </c>
      <c r="AM170" s="23">
        <v>5595.2</v>
      </c>
      <c r="AN170" s="22">
        <v>2.91</v>
      </c>
      <c r="AO170" s="29"/>
      <c r="AP170" s="40">
        <v>0</v>
      </c>
      <c r="AQ170" s="41">
        <v>0</v>
      </c>
      <c r="AR170" s="40">
        <v>835.8599999999999</v>
      </c>
      <c r="AS170" s="41">
        <v>2.92</v>
      </c>
      <c r="AT170" s="40">
        <v>940.02</v>
      </c>
      <c r="AU170" s="41">
        <v>2.97</v>
      </c>
      <c r="AV170" s="29"/>
      <c r="AW170" s="42">
        <v>1.9</v>
      </c>
      <c r="AX170" s="42">
        <v>2.7</v>
      </c>
      <c r="AY170" s="22">
        <v>1.89</v>
      </c>
      <c r="AZ170" s="42">
        <v>29.18</v>
      </c>
      <c r="BA170" s="22">
        <v>-33.33</v>
      </c>
      <c r="BB170" s="42">
        <v>3.1</v>
      </c>
      <c r="BC170" s="22">
        <v>3.33</v>
      </c>
      <c r="BD170" s="29"/>
      <c r="BE170" s="43">
        <v>83.87</v>
      </c>
      <c r="BF170" s="39">
        <v>8.2200000000000006</v>
      </c>
      <c r="BG170" s="43">
        <v>75.8</v>
      </c>
      <c r="BH170" s="39">
        <v>8.2899999999999991</v>
      </c>
      <c r="BI170" s="43">
        <v>51.11</v>
      </c>
      <c r="BJ170" s="39">
        <v>14.6</v>
      </c>
      <c r="BK170" s="43">
        <v>15</v>
      </c>
      <c r="BL170" s="39">
        <v>3.45</v>
      </c>
      <c r="BM170" s="29"/>
    </row>
    <row r="171" spans="1:65" x14ac:dyDescent="0.35">
      <c r="A171">
        <v>7</v>
      </c>
      <c r="B171" t="s">
        <v>370</v>
      </c>
      <c r="C171" t="s">
        <v>371</v>
      </c>
      <c r="D171" s="21">
        <v>4.6300000000000001E-2</v>
      </c>
      <c r="E171" s="22">
        <v>3.37</v>
      </c>
      <c r="F171" s="21">
        <v>0.17860000000000001</v>
      </c>
      <c r="G171" s="22">
        <v>4.87</v>
      </c>
      <c r="H171" s="21">
        <v>0.156</v>
      </c>
      <c r="I171" s="22">
        <v>5.34</v>
      </c>
      <c r="J171" s="23">
        <v>0.33460000000000001</v>
      </c>
      <c r="K171" s="22">
        <v>5.09</v>
      </c>
      <c r="L171" s="23">
        <v>263.89999999999998</v>
      </c>
      <c r="M171" s="29"/>
      <c r="N171" s="38">
        <v>289.70999999999998</v>
      </c>
      <c r="O171" s="39">
        <v>3.81</v>
      </c>
      <c r="P171" s="38">
        <v>386.28</v>
      </c>
      <c r="Q171" s="39">
        <v>3.81</v>
      </c>
      <c r="R171" s="29"/>
      <c r="S171" s="23">
        <v>260.36</v>
      </c>
      <c r="T171" s="22">
        <v>10.65</v>
      </c>
      <c r="U171" s="23">
        <v>260.36</v>
      </c>
      <c r="V171" s="22">
        <v>10.65</v>
      </c>
      <c r="W171" s="23">
        <v>520.72</v>
      </c>
      <c r="X171" s="22">
        <v>121.3</v>
      </c>
      <c r="Y171" s="23">
        <v>520.72</v>
      </c>
      <c r="Z171" s="22">
        <v>121.3</v>
      </c>
      <c r="AA171" s="23">
        <v>520.72</v>
      </c>
      <c r="AB171" s="22">
        <v>121.3</v>
      </c>
      <c r="AC171" s="23">
        <v>520.72</v>
      </c>
      <c r="AD171" s="22">
        <v>121.3</v>
      </c>
      <c r="AE171" s="23">
        <v>520.72</v>
      </c>
      <c r="AF171" s="22">
        <v>121.3</v>
      </c>
      <c r="AG171" s="23">
        <v>520.72</v>
      </c>
      <c r="AH171" s="22">
        <v>121.3</v>
      </c>
      <c r="AI171" s="23">
        <v>520.72</v>
      </c>
      <c r="AJ171" s="22">
        <v>121.3</v>
      </c>
      <c r="AK171" s="23">
        <v>520.72</v>
      </c>
      <c r="AL171" s="22">
        <v>121.3</v>
      </c>
      <c r="AM171" s="23">
        <v>520.72</v>
      </c>
      <c r="AN171" s="22">
        <v>121.3</v>
      </c>
      <c r="AO171" s="29"/>
      <c r="AP171" s="40">
        <v>0</v>
      </c>
      <c r="AQ171" s="41">
        <v>0</v>
      </c>
      <c r="AR171" s="40">
        <v>813.96999999999991</v>
      </c>
      <c r="AS171" s="41">
        <v>5.75</v>
      </c>
      <c r="AT171" s="40">
        <v>910.54</v>
      </c>
      <c r="AU171" s="41">
        <v>5.54</v>
      </c>
      <c r="AV171" s="29"/>
      <c r="AW171" s="42">
        <v>1.5</v>
      </c>
      <c r="AX171" s="42">
        <v>2.74</v>
      </c>
      <c r="AY171" s="22">
        <v>3.83</v>
      </c>
      <c r="AZ171" s="42">
        <v>0</v>
      </c>
      <c r="BA171" s="22">
        <v>0</v>
      </c>
      <c r="BB171" s="42" t="s">
        <v>949</v>
      </c>
      <c r="BC171" s="22" t="s">
        <v>949</v>
      </c>
      <c r="BD171" s="29"/>
      <c r="BE171" s="43">
        <v>83.87</v>
      </c>
      <c r="BF171" s="39">
        <v>7.8</v>
      </c>
      <c r="BG171" s="43">
        <v>75.8</v>
      </c>
      <c r="BH171" s="39">
        <v>7.75</v>
      </c>
      <c r="BI171" s="43">
        <v>51.11</v>
      </c>
      <c r="BJ171" s="39">
        <v>14.47</v>
      </c>
      <c r="BK171" s="43">
        <v>16.600000000000001</v>
      </c>
      <c r="BL171" s="39">
        <v>16.079999999999998</v>
      </c>
      <c r="BM171" s="29"/>
    </row>
    <row r="172" spans="1:65" x14ac:dyDescent="0.35">
      <c r="A172">
        <v>7</v>
      </c>
      <c r="B172" t="s">
        <v>372</v>
      </c>
      <c r="C172" t="s">
        <v>373</v>
      </c>
      <c r="D172" s="21">
        <v>9.3399999999999997E-2</v>
      </c>
      <c r="E172" s="22">
        <v>6.62</v>
      </c>
      <c r="F172" s="21">
        <v>0.17660000000000001</v>
      </c>
      <c r="G172" s="22">
        <v>8.01</v>
      </c>
      <c r="H172" s="21">
        <v>0.13120000000000001</v>
      </c>
      <c r="I172" s="22">
        <v>10.11</v>
      </c>
      <c r="J172" s="23">
        <v>0.30780000000000002</v>
      </c>
      <c r="K172" s="22">
        <v>8.9</v>
      </c>
      <c r="L172" s="23">
        <v>413.27</v>
      </c>
      <c r="M172" s="29"/>
      <c r="N172" s="38">
        <v>301.2</v>
      </c>
      <c r="O172" s="39">
        <v>2</v>
      </c>
      <c r="P172" s="38">
        <v>404.91</v>
      </c>
      <c r="Q172" s="39">
        <v>2</v>
      </c>
      <c r="R172" s="29"/>
      <c r="S172" s="23">
        <v>102.35</v>
      </c>
      <c r="T172" s="22">
        <v>4.01</v>
      </c>
      <c r="U172" s="23">
        <v>102.35</v>
      </c>
      <c r="V172" s="22">
        <v>4.01</v>
      </c>
      <c r="W172" s="23" t="s">
        <v>773</v>
      </c>
      <c r="X172" s="22" t="s">
        <v>773</v>
      </c>
      <c r="Y172" s="23" t="s">
        <v>773</v>
      </c>
      <c r="Z172" s="22" t="s">
        <v>773</v>
      </c>
      <c r="AA172" s="23" t="s">
        <v>773</v>
      </c>
      <c r="AB172" s="22" t="s">
        <v>773</v>
      </c>
      <c r="AC172" s="23" t="s">
        <v>773</v>
      </c>
      <c r="AD172" s="22" t="s">
        <v>773</v>
      </c>
      <c r="AE172" s="23" t="s">
        <v>773</v>
      </c>
      <c r="AF172" s="22" t="s">
        <v>773</v>
      </c>
      <c r="AG172" s="23" t="s">
        <v>773</v>
      </c>
      <c r="AH172" s="22" t="s">
        <v>773</v>
      </c>
      <c r="AI172" s="23" t="s">
        <v>773</v>
      </c>
      <c r="AJ172" s="22" t="s">
        <v>773</v>
      </c>
      <c r="AK172" s="23" t="s">
        <v>773</v>
      </c>
      <c r="AL172" s="22" t="s">
        <v>773</v>
      </c>
      <c r="AM172" s="23" t="s">
        <v>773</v>
      </c>
      <c r="AN172" s="22" t="s">
        <v>773</v>
      </c>
      <c r="AO172" s="29"/>
      <c r="AP172" s="40">
        <v>0</v>
      </c>
      <c r="AQ172" s="41">
        <v>0</v>
      </c>
      <c r="AR172" s="40">
        <v>816.82</v>
      </c>
      <c r="AS172" s="41">
        <v>4.55</v>
      </c>
      <c r="AT172" s="40">
        <v>920.53000000000009</v>
      </c>
      <c r="AU172" s="41">
        <v>4.25</v>
      </c>
      <c r="AV172" s="29"/>
      <c r="AW172" s="42">
        <v>1.1499999999999999</v>
      </c>
      <c r="AX172" s="42">
        <v>1.1499999999999999</v>
      </c>
      <c r="AY172" s="22">
        <v>4.55</v>
      </c>
      <c r="AZ172" s="42">
        <v>0</v>
      </c>
      <c r="BA172" s="22">
        <v>0</v>
      </c>
      <c r="BB172" s="42">
        <v>0</v>
      </c>
      <c r="BC172" s="22">
        <v>0</v>
      </c>
      <c r="BD172" s="29"/>
      <c r="BE172" s="43">
        <v>83.85</v>
      </c>
      <c r="BF172" s="39">
        <v>7.85</v>
      </c>
      <c r="BG172" s="43">
        <v>75.8</v>
      </c>
      <c r="BH172" s="39">
        <v>7.82</v>
      </c>
      <c r="BI172" s="43">
        <v>51.1</v>
      </c>
      <c r="BJ172" s="39">
        <v>14.45</v>
      </c>
      <c r="BK172" s="43">
        <v>7.5</v>
      </c>
      <c r="BL172" s="39">
        <v>6.38</v>
      </c>
      <c r="BM172" s="29"/>
    </row>
    <row r="173" spans="1:65" x14ac:dyDescent="0.35">
      <c r="A173">
        <v>7</v>
      </c>
      <c r="B173" t="s">
        <v>374</v>
      </c>
      <c r="C173" t="s">
        <v>375</v>
      </c>
      <c r="D173" s="21">
        <v>0.10038999999999999</v>
      </c>
      <c r="E173" s="22">
        <v>9.33</v>
      </c>
      <c r="F173" s="21">
        <v>0.28133000000000002</v>
      </c>
      <c r="G173" s="22">
        <v>-1.7</v>
      </c>
      <c r="H173" s="21">
        <v>0.2384</v>
      </c>
      <c r="I173" s="22">
        <v>1.32</v>
      </c>
      <c r="J173" s="23">
        <v>0.51973000000000003</v>
      </c>
      <c r="K173" s="22">
        <v>-0.34</v>
      </c>
      <c r="L173" s="23">
        <v>665.57</v>
      </c>
      <c r="M173" s="29"/>
      <c r="N173" s="38">
        <v>384.07</v>
      </c>
      <c r="O173" s="39">
        <v>5.5</v>
      </c>
      <c r="P173" s="38">
        <v>512.02</v>
      </c>
      <c r="Q173" s="39">
        <v>5.5</v>
      </c>
      <c r="R173" s="29"/>
      <c r="S173" s="23">
        <v>259.87</v>
      </c>
      <c r="T173" s="22">
        <v>5.5</v>
      </c>
      <c r="U173" s="23">
        <v>259.87</v>
      </c>
      <c r="V173" s="22">
        <v>5.5</v>
      </c>
      <c r="W173" s="23">
        <v>519.74</v>
      </c>
      <c r="X173" s="22">
        <v>111</v>
      </c>
      <c r="Y173" s="23">
        <v>519.74</v>
      </c>
      <c r="Z173" s="22">
        <v>111</v>
      </c>
      <c r="AA173" s="23">
        <v>519.74</v>
      </c>
      <c r="AB173" s="22">
        <v>111</v>
      </c>
      <c r="AC173" s="23">
        <v>519.74</v>
      </c>
      <c r="AD173" s="22">
        <v>111</v>
      </c>
      <c r="AE173" s="23">
        <v>519.74</v>
      </c>
      <c r="AF173" s="22">
        <v>111</v>
      </c>
      <c r="AG173" s="23">
        <v>519.74</v>
      </c>
      <c r="AH173" s="22">
        <v>111</v>
      </c>
      <c r="AI173" s="23">
        <v>519.74</v>
      </c>
      <c r="AJ173" s="22">
        <v>111</v>
      </c>
      <c r="AK173" s="23">
        <v>519.74</v>
      </c>
      <c r="AL173" s="22">
        <v>111</v>
      </c>
      <c r="AM173" s="23">
        <v>519.74</v>
      </c>
      <c r="AN173" s="22">
        <v>111</v>
      </c>
      <c r="AO173" s="29"/>
      <c r="AP173" s="40">
        <v>0</v>
      </c>
      <c r="AQ173" s="41">
        <v>0</v>
      </c>
      <c r="AR173" s="40">
        <v>1309.5100000000002</v>
      </c>
      <c r="AS173" s="41">
        <v>7.41</v>
      </c>
      <c r="AT173" s="40">
        <v>1437.46</v>
      </c>
      <c r="AU173" s="41">
        <v>7.24</v>
      </c>
      <c r="AV173" s="29"/>
      <c r="AW173" s="42">
        <v>3.7</v>
      </c>
      <c r="AX173" s="42">
        <v>9.59</v>
      </c>
      <c r="AY173" s="22">
        <v>3.83</v>
      </c>
      <c r="AZ173" s="42">
        <v>0</v>
      </c>
      <c r="BA173" s="22">
        <v>0</v>
      </c>
      <c r="BB173" s="42" t="s">
        <v>949</v>
      </c>
      <c r="BC173" s="22" t="s">
        <v>949</v>
      </c>
      <c r="BD173" s="29"/>
      <c r="BE173" s="43">
        <v>83.85</v>
      </c>
      <c r="BF173" s="39">
        <v>7.85</v>
      </c>
      <c r="BG173" s="43">
        <v>75.8</v>
      </c>
      <c r="BH173" s="39">
        <v>7.82</v>
      </c>
      <c r="BI173" s="43">
        <v>51.11</v>
      </c>
      <c r="BJ173" s="39">
        <v>14.47</v>
      </c>
      <c r="BK173" s="43">
        <v>16.600000000000001</v>
      </c>
      <c r="BL173" s="39">
        <v>5.73</v>
      </c>
      <c r="BM173" s="29"/>
    </row>
    <row r="174" spans="1:65" x14ac:dyDescent="0.35">
      <c r="A174">
        <v>7</v>
      </c>
      <c r="B174" t="s">
        <v>376</v>
      </c>
      <c r="C174" t="s">
        <v>377</v>
      </c>
      <c r="D174" s="21">
        <v>9.3700000000000006E-2</v>
      </c>
      <c r="E174" s="22">
        <v>1.1200000000000001</v>
      </c>
      <c r="F174" s="21">
        <v>0.2286</v>
      </c>
      <c r="G174" s="22">
        <v>1.62</v>
      </c>
      <c r="H174" s="21">
        <v>0.15640000000000001</v>
      </c>
      <c r="I174" s="22">
        <v>1.63</v>
      </c>
      <c r="J174" s="23">
        <v>0.38500000000000001</v>
      </c>
      <c r="K174" s="22">
        <v>1.62</v>
      </c>
      <c r="L174" s="23">
        <v>999.28</v>
      </c>
      <c r="M174" s="29"/>
      <c r="N174" s="38">
        <v>276.39999999999998</v>
      </c>
      <c r="O174" s="39">
        <v>10.33</v>
      </c>
      <c r="P174" s="38">
        <v>406.35</v>
      </c>
      <c r="Q174" s="39">
        <v>10.33</v>
      </c>
      <c r="R174" s="29"/>
      <c r="S174" s="23">
        <v>162.66999999999999</v>
      </c>
      <c r="T174" s="22">
        <v>18.87</v>
      </c>
      <c r="U174" s="23">
        <v>278.61</v>
      </c>
      <c r="V174" s="22">
        <v>18.87</v>
      </c>
      <c r="W174" s="23">
        <v>557.22</v>
      </c>
      <c r="X174" s="22">
        <v>137.72999999999999</v>
      </c>
      <c r="Y174" s="23">
        <v>557.22</v>
      </c>
      <c r="Z174" s="22">
        <v>137.72999999999999</v>
      </c>
      <c r="AA174" s="23">
        <v>557.22</v>
      </c>
      <c r="AB174" s="22">
        <v>137.72999999999999</v>
      </c>
      <c r="AC174" s="23">
        <v>557.22</v>
      </c>
      <c r="AD174" s="22">
        <v>137.72999999999999</v>
      </c>
      <c r="AE174" s="23">
        <v>557.22</v>
      </c>
      <c r="AF174" s="22">
        <v>137.72999999999999</v>
      </c>
      <c r="AG174" s="23">
        <v>2636.42</v>
      </c>
      <c r="AH174" s="22">
        <v>13.95</v>
      </c>
      <c r="AI174" s="23">
        <v>3156.2200000000003</v>
      </c>
      <c r="AJ174" s="22">
        <v>11.39</v>
      </c>
      <c r="AK174" s="23">
        <v>7704.4699999999984</v>
      </c>
      <c r="AL174" s="22">
        <v>4.37</v>
      </c>
      <c r="AM174" s="23">
        <v>32078.47</v>
      </c>
      <c r="AN174" s="22">
        <v>1.02</v>
      </c>
      <c r="AO174" s="29"/>
      <c r="AP174" s="40">
        <v>0</v>
      </c>
      <c r="AQ174" s="41">
        <v>0</v>
      </c>
      <c r="AR174" s="40">
        <v>1438.35</v>
      </c>
      <c r="AS174" s="41">
        <v>4.57</v>
      </c>
      <c r="AT174" s="40">
        <v>1684.2400000000002</v>
      </c>
      <c r="AU174" s="41">
        <v>5.87</v>
      </c>
      <c r="AV174" s="29"/>
      <c r="AW174" s="42">
        <v>0</v>
      </c>
      <c r="AX174" s="42">
        <v>0</v>
      </c>
      <c r="AY174" s="22">
        <v>0</v>
      </c>
      <c r="AZ174" s="42">
        <v>95.79</v>
      </c>
      <c r="BA174" s="22">
        <v>0</v>
      </c>
      <c r="BB174" s="42">
        <v>0</v>
      </c>
      <c r="BC174" s="22">
        <v>0</v>
      </c>
      <c r="BD174" s="29"/>
      <c r="BE174" s="43">
        <v>83.8</v>
      </c>
      <c r="BF174" s="39">
        <v>7.64</v>
      </c>
      <c r="BG174" s="43">
        <v>75.8</v>
      </c>
      <c r="BH174" s="39">
        <v>7.75</v>
      </c>
      <c r="BI174" s="43">
        <v>48.1</v>
      </c>
      <c r="BJ174" s="39">
        <v>7.73</v>
      </c>
      <c r="BK174" s="43">
        <v>12.5</v>
      </c>
      <c r="BL174" s="39">
        <v>4.17</v>
      </c>
      <c r="BM174" s="29"/>
    </row>
    <row r="175" spans="1:65" x14ac:dyDescent="0.35">
      <c r="A175">
        <v>7</v>
      </c>
      <c r="B175" t="s">
        <v>378</v>
      </c>
      <c r="C175" t="s">
        <v>379</v>
      </c>
      <c r="D175" s="21">
        <v>0.12570000000000001</v>
      </c>
      <c r="E175" s="22">
        <v>7.36</v>
      </c>
      <c r="F175" s="21">
        <v>0.309</v>
      </c>
      <c r="G175" s="22">
        <v>5.97</v>
      </c>
      <c r="H175" s="21">
        <v>0.2402</v>
      </c>
      <c r="I175" s="22">
        <v>4.9800000000000004</v>
      </c>
      <c r="J175" s="23">
        <v>0.54920000000000002</v>
      </c>
      <c r="K175" s="22">
        <v>5.53</v>
      </c>
      <c r="L175" s="23">
        <v>552.03</v>
      </c>
      <c r="M175" s="29"/>
      <c r="N175" s="38">
        <v>240.53</v>
      </c>
      <c r="O175" s="39">
        <v>0</v>
      </c>
      <c r="P175" s="38">
        <v>341.05</v>
      </c>
      <c r="Q175" s="39">
        <v>0</v>
      </c>
      <c r="R175" s="29"/>
      <c r="S175" s="23">
        <v>211.73</v>
      </c>
      <c r="T175" s="22">
        <v>3</v>
      </c>
      <c r="U175" s="23">
        <v>211.73</v>
      </c>
      <c r="V175" s="22">
        <v>3</v>
      </c>
      <c r="W175" s="23" t="s">
        <v>773</v>
      </c>
      <c r="X175" s="22" t="s">
        <v>773</v>
      </c>
      <c r="Y175" s="23" t="s">
        <v>773</v>
      </c>
      <c r="Z175" s="22" t="s">
        <v>773</v>
      </c>
      <c r="AA175" s="23" t="s">
        <v>773</v>
      </c>
      <c r="AB175" s="22" t="s">
        <v>773</v>
      </c>
      <c r="AC175" s="23" t="s">
        <v>773</v>
      </c>
      <c r="AD175" s="22" t="s">
        <v>773</v>
      </c>
      <c r="AE175" s="23" t="s">
        <v>773</v>
      </c>
      <c r="AF175" s="22" t="s">
        <v>773</v>
      </c>
      <c r="AG175" s="23" t="s">
        <v>773</v>
      </c>
      <c r="AH175" s="22" t="s">
        <v>773</v>
      </c>
      <c r="AI175" s="23" t="s">
        <v>773</v>
      </c>
      <c r="AJ175" s="22" t="s">
        <v>773</v>
      </c>
      <c r="AK175" s="23" t="s">
        <v>773</v>
      </c>
      <c r="AL175" s="22" t="s">
        <v>773</v>
      </c>
      <c r="AM175" s="23" t="s">
        <v>773</v>
      </c>
      <c r="AN175" s="22" t="s">
        <v>773</v>
      </c>
      <c r="AO175" s="29"/>
      <c r="AP175" s="40">
        <v>0</v>
      </c>
      <c r="AQ175" s="41">
        <v>0</v>
      </c>
      <c r="AR175" s="40">
        <v>1004.29</v>
      </c>
      <c r="AS175" s="41">
        <v>4.58</v>
      </c>
      <c r="AT175" s="40">
        <v>1104.81</v>
      </c>
      <c r="AU175" s="41">
        <v>4.1500000000000004</v>
      </c>
      <c r="AV175" s="29"/>
      <c r="AW175" s="42">
        <v>1.97</v>
      </c>
      <c r="AX175" s="42">
        <v>1.97</v>
      </c>
      <c r="AY175" s="22">
        <v>3.14</v>
      </c>
      <c r="AZ175" s="42">
        <v>0</v>
      </c>
      <c r="BA175" s="22" t="s">
        <v>775</v>
      </c>
      <c r="BB175" s="42">
        <v>0</v>
      </c>
      <c r="BC175" s="22">
        <v>0</v>
      </c>
      <c r="BD175" s="29"/>
      <c r="BE175" s="43">
        <v>83.85</v>
      </c>
      <c r="BF175" s="39">
        <v>7.68</v>
      </c>
      <c r="BG175" s="43">
        <v>75.8</v>
      </c>
      <c r="BH175" s="39">
        <v>7.7</v>
      </c>
      <c r="BI175" s="43">
        <v>51.1</v>
      </c>
      <c r="BJ175" s="39">
        <v>14.45</v>
      </c>
      <c r="BK175" s="43">
        <v>8.6999999999999993</v>
      </c>
      <c r="BL175" s="39">
        <v>2.96</v>
      </c>
      <c r="BM175" s="29"/>
    </row>
    <row r="176" spans="1:65" x14ac:dyDescent="0.35">
      <c r="A176">
        <v>7</v>
      </c>
      <c r="B176" t="s">
        <v>380</v>
      </c>
      <c r="C176" t="s">
        <v>381</v>
      </c>
      <c r="D176" s="21">
        <v>9.74E-2</v>
      </c>
      <c r="E176" s="22">
        <v>7.05</v>
      </c>
      <c r="F176" s="21">
        <v>0.2077</v>
      </c>
      <c r="G176" s="22">
        <v>3.15</v>
      </c>
      <c r="H176" s="21">
        <v>0.1885</v>
      </c>
      <c r="I176" s="22">
        <v>8.4499999999999993</v>
      </c>
      <c r="J176" s="23">
        <v>0.3962</v>
      </c>
      <c r="K176" s="22">
        <v>5.61</v>
      </c>
      <c r="L176" s="23">
        <v>568.41999999999996</v>
      </c>
      <c r="M176" s="29"/>
      <c r="N176" s="38">
        <v>337.05</v>
      </c>
      <c r="O176" s="39">
        <v>8.68</v>
      </c>
      <c r="P176" s="38">
        <v>406.6</v>
      </c>
      <c r="Q176" s="39">
        <v>7.7</v>
      </c>
      <c r="R176" s="29"/>
      <c r="S176" s="23">
        <v>347.6</v>
      </c>
      <c r="T176" s="22">
        <v>3.21</v>
      </c>
      <c r="U176" s="23">
        <v>347.6</v>
      </c>
      <c r="V176" s="22">
        <v>3.21</v>
      </c>
      <c r="W176" s="23">
        <v>347.6</v>
      </c>
      <c r="X176" s="22">
        <v>3.21</v>
      </c>
      <c r="Y176" s="23">
        <v>347.6</v>
      </c>
      <c r="Z176" s="22">
        <v>3.21</v>
      </c>
      <c r="AA176" s="23">
        <v>347.6</v>
      </c>
      <c r="AB176" s="22">
        <v>3.21</v>
      </c>
      <c r="AC176" s="23">
        <v>347.6</v>
      </c>
      <c r="AD176" s="22">
        <v>3.21</v>
      </c>
      <c r="AE176" s="23">
        <v>347.6</v>
      </c>
      <c r="AF176" s="22">
        <v>3.21</v>
      </c>
      <c r="AG176" s="23">
        <v>347.6</v>
      </c>
      <c r="AH176" s="22">
        <v>3.21</v>
      </c>
      <c r="AI176" s="23">
        <v>347.6</v>
      </c>
      <c r="AJ176" s="22">
        <v>3.21</v>
      </c>
      <c r="AK176" s="23">
        <v>347.6</v>
      </c>
      <c r="AL176" s="22">
        <v>3.21</v>
      </c>
      <c r="AM176" s="23">
        <v>347.6</v>
      </c>
      <c r="AN176" s="22">
        <v>3.21</v>
      </c>
      <c r="AO176" s="29"/>
      <c r="AP176" s="40">
        <v>0</v>
      </c>
      <c r="AQ176" s="41">
        <v>0</v>
      </c>
      <c r="AR176" s="40">
        <v>1253.0700000000002</v>
      </c>
      <c r="AS176" s="41">
        <v>6.38</v>
      </c>
      <c r="AT176" s="40">
        <v>1322.62</v>
      </c>
      <c r="AU176" s="41">
        <v>6.21</v>
      </c>
      <c r="AV176" s="29"/>
      <c r="AW176" s="42">
        <v>4.6500000000000004</v>
      </c>
      <c r="AX176" s="42">
        <v>4.6500000000000004</v>
      </c>
      <c r="AY176" s="22">
        <v>3.33</v>
      </c>
      <c r="AZ176" s="42">
        <v>49.25</v>
      </c>
      <c r="BA176" s="22">
        <v>3.25</v>
      </c>
      <c r="BB176" s="42">
        <v>0</v>
      </c>
      <c r="BC176" s="22">
        <v>0</v>
      </c>
      <c r="BD176" s="29"/>
      <c r="BE176" s="43">
        <v>83.85</v>
      </c>
      <c r="BF176" s="39">
        <v>7.71</v>
      </c>
      <c r="BG176" s="43">
        <v>75.8</v>
      </c>
      <c r="BH176" s="39">
        <v>7.75</v>
      </c>
      <c r="BI176" s="43">
        <v>51.11</v>
      </c>
      <c r="BJ176" s="39">
        <v>14.47</v>
      </c>
      <c r="BK176" s="43">
        <v>21.1</v>
      </c>
      <c r="BL176" s="39">
        <v>3.18</v>
      </c>
      <c r="BM176" s="29"/>
    </row>
    <row r="177" spans="1:65" x14ac:dyDescent="0.35">
      <c r="A177">
        <v>7</v>
      </c>
      <c r="B177" t="s">
        <v>382</v>
      </c>
      <c r="C177" t="s">
        <v>383</v>
      </c>
      <c r="D177" s="21">
        <v>0.13500000000000001</v>
      </c>
      <c r="E177" s="22">
        <v>6.39</v>
      </c>
      <c r="F177" s="21">
        <v>0.24399999999999999</v>
      </c>
      <c r="G177" s="22">
        <v>7.07</v>
      </c>
      <c r="H177" s="21">
        <v>0.19600000000000001</v>
      </c>
      <c r="I177" s="22">
        <v>8.69</v>
      </c>
      <c r="J177" s="23">
        <v>0.44</v>
      </c>
      <c r="K177" s="22">
        <v>7.79</v>
      </c>
      <c r="L177" s="23">
        <v>574.99</v>
      </c>
      <c r="M177" s="29"/>
      <c r="N177" s="38">
        <v>337.4</v>
      </c>
      <c r="O177" s="39">
        <v>7.93</v>
      </c>
      <c r="P177" s="38">
        <v>459.45</v>
      </c>
      <c r="Q177" s="39">
        <v>8.0299999999999994</v>
      </c>
      <c r="R177" s="29"/>
      <c r="S177" s="23">
        <v>265.60000000000002</v>
      </c>
      <c r="T177" s="22">
        <v>7.08</v>
      </c>
      <c r="U177" s="23">
        <v>265.60000000000002</v>
      </c>
      <c r="V177" s="22">
        <v>7.08</v>
      </c>
      <c r="W177" s="23" t="s">
        <v>773</v>
      </c>
      <c r="X177" s="22" t="s">
        <v>773</v>
      </c>
      <c r="Y177" s="23" t="s">
        <v>773</v>
      </c>
      <c r="Z177" s="22" t="s">
        <v>773</v>
      </c>
      <c r="AA177" s="23" t="s">
        <v>773</v>
      </c>
      <c r="AB177" s="22" t="s">
        <v>773</v>
      </c>
      <c r="AC177" s="23" t="s">
        <v>773</v>
      </c>
      <c r="AD177" s="22" t="s">
        <v>773</v>
      </c>
      <c r="AE177" s="23" t="s">
        <v>773</v>
      </c>
      <c r="AF177" s="22" t="s">
        <v>773</v>
      </c>
      <c r="AG177" s="23" t="s">
        <v>773</v>
      </c>
      <c r="AH177" s="22" t="s">
        <v>773</v>
      </c>
      <c r="AI177" s="23" t="s">
        <v>773</v>
      </c>
      <c r="AJ177" s="22" t="s">
        <v>773</v>
      </c>
      <c r="AK177" s="23" t="s">
        <v>773</v>
      </c>
      <c r="AL177" s="22" t="s">
        <v>773</v>
      </c>
      <c r="AM177" s="23" t="s">
        <v>773</v>
      </c>
      <c r="AN177" s="22" t="s">
        <v>773</v>
      </c>
      <c r="AO177" s="29"/>
      <c r="AP177" s="40">
        <v>0</v>
      </c>
      <c r="AQ177" s="41">
        <v>0</v>
      </c>
      <c r="AR177" s="40">
        <v>1177.99</v>
      </c>
      <c r="AS177" s="41">
        <v>6.98</v>
      </c>
      <c r="AT177" s="40">
        <v>1300.04</v>
      </c>
      <c r="AU177" s="41">
        <v>7.1</v>
      </c>
      <c r="AV177" s="29"/>
      <c r="AW177" s="42">
        <v>1.1499999999999999</v>
      </c>
      <c r="AX177" s="42">
        <v>1.1499999999999999</v>
      </c>
      <c r="AY177" s="22">
        <v>4.55</v>
      </c>
      <c r="AZ177" s="42">
        <v>40.299999999999997</v>
      </c>
      <c r="BA177" s="22">
        <v>7.18</v>
      </c>
      <c r="BB177" s="42">
        <v>0</v>
      </c>
      <c r="BC177" s="22">
        <v>0</v>
      </c>
      <c r="BD177" s="29"/>
      <c r="BE177" s="43">
        <v>83.85</v>
      </c>
      <c r="BF177" s="39">
        <v>7.85</v>
      </c>
      <c r="BG177" s="43">
        <v>75.8</v>
      </c>
      <c r="BH177" s="39">
        <v>7.75</v>
      </c>
      <c r="BI177" s="43">
        <v>51.1</v>
      </c>
      <c r="BJ177" s="39">
        <v>22.84</v>
      </c>
      <c r="BK177" s="43">
        <v>9.65</v>
      </c>
      <c r="BL177" s="39">
        <v>7.22</v>
      </c>
      <c r="BM177" s="29"/>
    </row>
    <row r="178" spans="1:65" x14ac:dyDescent="0.35">
      <c r="A178">
        <v>7</v>
      </c>
      <c r="B178" t="s">
        <v>384</v>
      </c>
      <c r="C178" t="s">
        <v>385</v>
      </c>
      <c r="D178" s="21">
        <v>7.8100000000000003E-2</v>
      </c>
      <c r="E178" s="22">
        <v>-0.2</v>
      </c>
      <c r="F178" s="21">
        <v>0.29260000000000003</v>
      </c>
      <c r="G178" s="22">
        <v>9</v>
      </c>
      <c r="H178" s="21">
        <v>0.25330000000000003</v>
      </c>
      <c r="I178" s="22">
        <v>9</v>
      </c>
      <c r="J178" s="23">
        <v>0.54590000000000005</v>
      </c>
      <c r="K178" s="22">
        <v>9</v>
      </c>
      <c r="L178" s="23">
        <v>533.14</v>
      </c>
      <c r="M178" s="29"/>
      <c r="N178" s="38">
        <v>313.70999999999998</v>
      </c>
      <c r="O178" s="39">
        <v>7.03</v>
      </c>
      <c r="P178" s="38">
        <v>327.39999999999998</v>
      </c>
      <c r="Q178" s="39">
        <v>6.86</v>
      </c>
      <c r="R178" s="29"/>
      <c r="S178" s="23">
        <v>177.17</v>
      </c>
      <c r="T178" s="22">
        <v>15.59</v>
      </c>
      <c r="U178" s="23">
        <v>177.17</v>
      </c>
      <c r="V178" s="22">
        <v>15.59</v>
      </c>
      <c r="W178" s="23">
        <v>177.17</v>
      </c>
      <c r="X178" s="22">
        <v>15.59</v>
      </c>
      <c r="Y178" s="23">
        <v>177.17</v>
      </c>
      <c r="Z178" s="22">
        <v>15.59</v>
      </c>
      <c r="AA178" s="23">
        <v>177.17</v>
      </c>
      <c r="AB178" s="22">
        <v>15.59</v>
      </c>
      <c r="AC178" s="23">
        <v>343.77</v>
      </c>
      <c r="AD178" s="22">
        <v>15.58</v>
      </c>
      <c r="AE178" s="23">
        <v>510.37</v>
      </c>
      <c r="AF178" s="22">
        <v>15.58</v>
      </c>
      <c r="AG178" s="23">
        <v>3175.9700000000003</v>
      </c>
      <c r="AH178" s="22">
        <v>15.58</v>
      </c>
      <c r="AI178" s="23">
        <v>3842.37</v>
      </c>
      <c r="AJ178" s="22">
        <v>15.58</v>
      </c>
      <c r="AK178" s="23">
        <v>9673.3700000000008</v>
      </c>
      <c r="AL178" s="22">
        <v>15.58</v>
      </c>
      <c r="AM178" s="23">
        <v>49657.369999999995</v>
      </c>
      <c r="AN178" s="22">
        <v>15.58</v>
      </c>
      <c r="AO178" s="29"/>
      <c r="AP178" s="40">
        <v>0</v>
      </c>
      <c r="AQ178" s="41">
        <v>0</v>
      </c>
      <c r="AR178" s="40">
        <v>1024.02</v>
      </c>
      <c r="AS178" s="41">
        <v>4.43</v>
      </c>
      <c r="AT178" s="40">
        <v>1037.71</v>
      </c>
      <c r="AU178" s="41">
        <v>4.41</v>
      </c>
      <c r="AV178" s="29"/>
      <c r="AW178" s="42">
        <v>1.5</v>
      </c>
      <c r="AX178" s="42">
        <v>9.5</v>
      </c>
      <c r="AY178" s="22">
        <v>14.46</v>
      </c>
      <c r="AZ178" s="42">
        <v>83.86</v>
      </c>
      <c r="BA178" s="22">
        <v>3.2</v>
      </c>
      <c r="BB178" s="42">
        <v>5</v>
      </c>
      <c r="BC178" s="22">
        <v>11.11</v>
      </c>
      <c r="BD178" s="29"/>
      <c r="BE178" s="43">
        <v>83.85</v>
      </c>
      <c r="BF178" s="39">
        <v>7.85</v>
      </c>
      <c r="BG178" s="43">
        <v>75.8</v>
      </c>
      <c r="BH178" s="39">
        <v>7.82</v>
      </c>
      <c r="BI178" s="43">
        <v>51.1</v>
      </c>
      <c r="BJ178" s="39">
        <v>14.45</v>
      </c>
      <c r="BK178" s="43">
        <v>15.05</v>
      </c>
      <c r="BL178" s="39">
        <v>3.79</v>
      </c>
      <c r="BM178" s="29"/>
    </row>
    <row r="179" spans="1:65" x14ac:dyDescent="0.35">
      <c r="A179">
        <v>7</v>
      </c>
      <c r="B179" t="s">
        <v>386</v>
      </c>
      <c r="C179" t="s">
        <v>387</v>
      </c>
      <c r="D179" s="21">
        <v>0.08</v>
      </c>
      <c r="E179" s="22">
        <v>9.8000000000000007</v>
      </c>
      <c r="F179" s="21">
        <v>0.21940000000000001</v>
      </c>
      <c r="G179" s="22">
        <v>7.45</v>
      </c>
      <c r="H179" s="21">
        <v>0.2044</v>
      </c>
      <c r="I179" s="22">
        <v>8.81</v>
      </c>
      <c r="J179" s="23">
        <v>0.42380000000000001</v>
      </c>
      <c r="K179" s="22">
        <v>8.1</v>
      </c>
      <c r="L179" s="23">
        <v>363.5</v>
      </c>
      <c r="M179" s="29"/>
      <c r="N179" s="38">
        <v>300.36</v>
      </c>
      <c r="O179" s="39">
        <v>1.01</v>
      </c>
      <c r="P179" s="38">
        <v>375.48</v>
      </c>
      <c r="Q179" s="39">
        <v>1</v>
      </c>
      <c r="R179" s="29"/>
      <c r="S179" s="23">
        <v>215.16</v>
      </c>
      <c r="T179" s="22">
        <v>7.56</v>
      </c>
      <c r="U179" s="23">
        <v>215.16</v>
      </c>
      <c r="V179" s="22">
        <v>7.56</v>
      </c>
      <c r="W179" s="23">
        <v>215.16</v>
      </c>
      <c r="X179" s="22">
        <v>7.56</v>
      </c>
      <c r="Y179" s="23">
        <v>215.16</v>
      </c>
      <c r="Z179" s="22">
        <v>7.56</v>
      </c>
      <c r="AA179" s="23">
        <v>215.16</v>
      </c>
      <c r="AB179" s="22">
        <v>7.56</v>
      </c>
      <c r="AC179" s="23">
        <v>376.56</v>
      </c>
      <c r="AD179" s="22">
        <v>7.58</v>
      </c>
      <c r="AE179" s="23">
        <v>376.56</v>
      </c>
      <c r="AF179" s="22">
        <v>7.58</v>
      </c>
      <c r="AG179" s="23">
        <v>1183.56</v>
      </c>
      <c r="AH179" s="22">
        <v>7.59</v>
      </c>
      <c r="AI179" s="23">
        <v>1344.96</v>
      </c>
      <c r="AJ179" s="22">
        <v>-3.93</v>
      </c>
      <c r="AK179" s="23">
        <v>3281.7599999999998</v>
      </c>
      <c r="AL179" s="22">
        <v>7.6</v>
      </c>
      <c r="AM179" s="23">
        <v>16193.16</v>
      </c>
      <c r="AN179" s="22">
        <v>7.6</v>
      </c>
      <c r="AO179" s="29"/>
      <c r="AP179" s="40">
        <v>0</v>
      </c>
      <c r="AQ179" s="41">
        <v>0</v>
      </c>
      <c r="AR179" s="40">
        <v>879.02</v>
      </c>
      <c r="AS179" s="41">
        <v>6.1</v>
      </c>
      <c r="AT179" s="40">
        <v>954.14</v>
      </c>
      <c r="AU179" s="41">
        <v>5.68</v>
      </c>
      <c r="AV179" s="29"/>
      <c r="AW179" s="42">
        <v>2.65</v>
      </c>
      <c r="AX179" s="42">
        <v>2.65</v>
      </c>
      <c r="AY179" s="22">
        <v>8.16</v>
      </c>
      <c r="AZ179" s="42">
        <v>90.6</v>
      </c>
      <c r="BA179" s="22">
        <v>7.55</v>
      </c>
      <c r="BB179" s="42">
        <v>3.05</v>
      </c>
      <c r="BC179" s="22">
        <v>22</v>
      </c>
      <c r="BD179" s="29"/>
      <c r="BE179" s="43">
        <v>83.85</v>
      </c>
      <c r="BF179" s="39">
        <v>7.85</v>
      </c>
      <c r="BG179" s="43">
        <v>75.8</v>
      </c>
      <c r="BH179" s="39">
        <v>7.82</v>
      </c>
      <c r="BI179" s="43">
        <v>51.1</v>
      </c>
      <c r="BJ179" s="39">
        <v>14.45</v>
      </c>
      <c r="BK179" s="43">
        <v>13.45</v>
      </c>
      <c r="BL179" s="39">
        <v>7.6</v>
      </c>
      <c r="BM179" s="29"/>
    </row>
    <row r="180" spans="1:65" x14ac:dyDescent="0.35">
      <c r="A180">
        <v>7</v>
      </c>
      <c r="B180" t="s">
        <v>388</v>
      </c>
      <c r="C180" t="s">
        <v>389</v>
      </c>
      <c r="D180" s="21">
        <v>0.11119999999999999</v>
      </c>
      <c r="E180" s="22">
        <v>5.31</v>
      </c>
      <c r="F180" s="21">
        <v>0.245</v>
      </c>
      <c r="G180" s="22">
        <v>4.63</v>
      </c>
      <c r="H180" s="21">
        <v>0.1764</v>
      </c>
      <c r="I180" s="22">
        <v>4.6500000000000004</v>
      </c>
      <c r="J180" s="23">
        <v>0.4214</v>
      </c>
      <c r="K180" s="22">
        <v>4.6399999999999997</v>
      </c>
      <c r="L180" s="23">
        <v>452.03</v>
      </c>
      <c r="M180" s="29"/>
      <c r="N180" s="38">
        <v>325</v>
      </c>
      <c r="O180" s="39">
        <v>0.93</v>
      </c>
      <c r="P180" s="38">
        <v>383</v>
      </c>
      <c r="Q180" s="39">
        <v>1.06</v>
      </c>
      <c r="R180" s="29"/>
      <c r="S180" s="23">
        <v>220</v>
      </c>
      <c r="T180" s="22">
        <v>7.32</v>
      </c>
      <c r="U180" s="23">
        <v>220</v>
      </c>
      <c r="V180" s="22">
        <v>7.32</v>
      </c>
      <c r="W180" s="23">
        <v>220</v>
      </c>
      <c r="X180" s="22">
        <v>7.32</v>
      </c>
      <c r="Y180" s="23">
        <v>220</v>
      </c>
      <c r="Z180" s="22">
        <v>7.32</v>
      </c>
      <c r="AA180" s="23">
        <v>220</v>
      </c>
      <c r="AB180" s="22">
        <v>7.32</v>
      </c>
      <c r="AC180" s="23">
        <v>440</v>
      </c>
      <c r="AD180" s="22">
        <v>7.32</v>
      </c>
      <c r="AE180" s="23">
        <v>440</v>
      </c>
      <c r="AF180" s="22">
        <v>7.32</v>
      </c>
      <c r="AG180" s="23">
        <v>1320</v>
      </c>
      <c r="AH180" s="22">
        <v>7.32</v>
      </c>
      <c r="AI180" s="23">
        <v>1760</v>
      </c>
      <c r="AJ180" s="22">
        <v>7.32</v>
      </c>
      <c r="AK180" s="23">
        <v>3960</v>
      </c>
      <c r="AL180" s="22">
        <v>7.32</v>
      </c>
      <c r="AM180" s="23">
        <v>18920</v>
      </c>
      <c r="AN180" s="22">
        <v>7.32</v>
      </c>
      <c r="AO180" s="29"/>
      <c r="AP180" s="40">
        <v>0</v>
      </c>
      <c r="AQ180" s="41">
        <v>0</v>
      </c>
      <c r="AR180" s="40">
        <v>997.03</v>
      </c>
      <c r="AS180" s="41">
        <v>4.2699999999999996</v>
      </c>
      <c r="AT180" s="40">
        <v>1055.03</v>
      </c>
      <c r="AU180" s="41">
        <v>4.12</v>
      </c>
      <c r="AV180" s="29"/>
      <c r="AW180" s="42">
        <v>2</v>
      </c>
      <c r="AX180" s="42">
        <v>2</v>
      </c>
      <c r="AY180" s="22">
        <v>14.29</v>
      </c>
      <c r="AZ180" s="42">
        <v>0</v>
      </c>
      <c r="BA180" s="22">
        <v>0</v>
      </c>
      <c r="BB180" s="42">
        <v>0</v>
      </c>
      <c r="BC180" s="22">
        <v>0</v>
      </c>
      <c r="BD180" s="29"/>
      <c r="BE180" s="43">
        <v>83.85</v>
      </c>
      <c r="BF180" s="39">
        <v>7.85</v>
      </c>
      <c r="BG180" s="43">
        <v>75.8</v>
      </c>
      <c r="BH180" s="39">
        <v>7.82</v>
      </c>
      <c r="BI180" s="43">
        <v>51.1</v>
      </c>
      <c r="BJ180" s="39">
        <v>14.45</v>
      </c>
      <c r="BK180" s="43">
        <v>9.75</v>
      </c>
      <c r="BL180" s="39">
        <v>4.84</v>
      </c>
      <c r="BM180" s="29"/>
    </row>
    <row r="181" spans="1:65" x14ac:dyDescent="0.35">
      <c r="A181">
        <v>7</v>
      </c>
      <c r="B181" t="s">
        <v>390</v>
      </c>
      <c r="C181" t="s">
        <v>391</v>
      </c>
      <c r="D181" s="21">
        <v>0.13619999999999999</v>
      </c>
      <c r="E181" s="22">
        <v>4.91</v>
      </c>
      <c r="F181" s="21">
        <v>0.2167</v>
      </c>
      <c r="G181" s="22">
        <v>5.1100000000000003</v>
      </c>
      <c r="H181" s="21">
        <v>0.18459999999999999</v>
      </c>
      <c r="I181" s="22">
        <v>9.5399999999999991</v>
      </c>
      <c r="J181" s="23">
        <v>0.40129999999999999</v>
      </c>
      <c r="K181" s="22">
        <v>7.1</v>
      </c>
      <c r="L181" s="23">
        <v>549.99</v>
      </c>
      <c r="M181" s="29"/>
      <c r="N181" s="38">
        <v>283.2</v>
      </c>
      <c r="O181" s="39">
        <v>1.51</v>
      </c>
      <c r="P181" s="38">
        <v>416.4</v>
      </c>
      <c r="Q181" s="39">
        <v>1.31</v>
      </c>
      <c r="R181" s="29"/>
      <c r="S181" s="23">
        <v>205.35</v>
      </c>
      <c r="T181" s="22">
        <v>13.6</v>
      </c>
      <c r="U181" s="23">
        <v>205.35</v>
      </c>
      <c r="V181" s="22">
        <v>13.6</v>
      </c>
      <c r="W181" s="23" t="s">
        <v>773</v>
      </c>
      <c r="X181" s="22" t="s">
        <v>773</v>
      </c>
      <c r="Y181" s="23" t="s">
        <v>773</v>
      </c>
      <c r="Z181" s="22" t="s">
        <v>773</v>
      </c>
      <c r="AA181" s="23" t="s">
        <v>773</v>
      </c>
      <c r="AB181" s="22" t="s">
        <v>773</v>
      </c>
      <c r="AC181" s="23" t="s">
        <v>773</v>
      </c>
      <c r="AD181" s="22" t="s">
        <v>773</v>
      </c>
      <c r="AE181" s="23" t="s">
        <v>773</v>
      </c>
      <c r="AF181" s="22" t="s">
        <v>773</v>
      </c>
      <c r="AG181" s="23" t="s">
        <v>773</v>
      </c>
      <c r="AH181" s="22" t="s">
        <v>773</v>
      </c>
      <c r="AI181" s="23" t="s">
        <v>773</v>
      </c>
      <c r="AJ181" s="22" t="s">
        <v>773</v>
      </c>
      <c r="AK181" s="23" t="s">
        <v>773</v>
      </c>
      <c r="AL181" s="22" t="s">
        <v>773</v>
      </c>
      <c r="AM181" s="23" t="s">
        <v>773</v>
      </c>
      <c r="AN181" s="22" t="s">
        <v>773</v>
      </c>
      <c r="AO181" s="29"/>
      <c r="AP181" s="40">
        <v>0</v>
      </c>
      <c r="AQ181" s="41">
        <v>0</v>
      </c>
      <c r="AR181" s="40">
        <v>1038.54</v>
      </c>
      <c r="AS181" s="41">
        <v>5.54</v>
      </c>
      <c r="AT181" s="40">
        <v>1171.74</v>
      </c>
      <c r="AU181" s="41">
        <v>4.99</v>
      </c>
      <c r="AV181" s="29"/>
      <c r="AW181" s="42">
        <v>1.75</v>
      </c>
      <c r="AX181" s="42">
        <v>1.75</v>
      </c>
      <c r="AY181" s="22">
        <v>2.94</v>
      </c>
      <c r="AZ181" s="42">
        <v>68.7</v>
      </c>
      <c r="BA181" s="22">
        <v>3.46</v>
      </c>
      <c r="BB181" s="42">
        <v>0</v>
      </c>
      <c r="BC181" s="22">
        <v>0</v>
      </c>
      <c r="BD181" s="29"/>
      <c r="BE181" s="43">
        <v>83.85</v>
      </c>
      <c r="BF181" s="39">
        <v>7.85</v>
      </c>
      <c r="BG181" s="43">
        <v>75.8</v>
      </c>
      <c r="BH181" s="39">
        <v>7.82</v>
      </c>
      <c r="BI181" s="43">
        <v>51.1</v>
      </c>
      <c r="BJ181" s="39">
        <v>14.45</v>
      </c>
      <c r="BK181" s="43">
        <v>10.95</v>
      </c>
      <c r="BL181" s="39">
        <v>3.3</v>
      </c>
      <c r="BM181" s="29"/>
    </row>
    <row r="182" spans="1:65" x14ac:dyDescent="0.35">
      <c r="A182">
        <v>7</v>
      </c>
      <c r="B182" t="s">
        <v>392</v>
      </c>
      <c r="C182" t="s">
        <v>393</v>
      </c>
      <c r="D182" s="21">
        <v>3.2199999999999999E-2</v>
      </c>
      <c r="E182" s="22">
        <v>5.12</v>
      </c>
      <c r="F182" s="21">
        <v>7.1900000000000006E-2</v>
      </c>
      <c r="G182" s="22">
        <v>7.51</v>
      </c>
      <c r="H182" s="21">
        <v>5.6599999999999998E-2</v>
      </c>
      <c r="I182" s="22">
        <v>7.58</v>
      </c>
      <c r="J182" s="23">
        <v>0.1285</v>
      </c>
      <c r="K182" s="22">
        <v>7.54</v>
      </c>
      <c r="L182" s="23">
        <v>143.97</v>
      </c>
      <c r="M182" s="29"/>
      <c r="N182" s="38">
        <v>224.12</v>
      </c>
      <c r="O182" s="39">
        <v>5.97</v>
      </c>
      <c r="P182" s="38">
        <v>361.12</v>
      </c>
      <c r="Q182" s="39">
        <v>5.97</v>
      </c>
      <c r="R182" s="29"/>
      <c r="S182" s="23">
        <v>293.2</v>
      </c>
      <c r="T182" s="22">
        <v>3</v>
      </c>
      <c r="U182" s="23">
        <v>293.2</v>
      </c>
      <c r="V182" s="22">
        <v>3</v>
      </c>
      <c r="W182" s="23">
        <v>293.2</v>
      </c>
      <c r="X182" s="22">
        <v>3</v>
      </c>
      <c r="Y182" s="23">
        <v>293.2</v>
      </c>
      <c r="Z182" s="22">
        <v>3</v>
      </c>
      <c r="AA182" s="23">
        <v>293.2</v>
      </c>
      <c r="AB182" s="22">
        <v>3</v>
      </c>
      <c r="AC182" s="23">
        <v>293.2</v>
      </c>
      <c r="AD182" s="22">
        <v>3</v>
      </c>
      <c r="AE182" s="23">
        <v>293.2</v>
      </c>
      <c r="AF182" s="22">
        <v>3</v>
      </c>
      <c r="AG182" s="23">
        <v>293.2</v>
      </c>
      <c r="AH182" s="22">
        <v>3</v>
      </c>
      <c r="AI182" s="23">
        <v>293.2</v>
      </c>
      <c r="AJ182" s="22">
        <v>3</v>
      </c>
      <c r="AK182" s="23">
        <v>293.2</v>
      </c>
      <c r="AL182" s="22">
        <v>3</v>
      </c>
      <c r="AM182" s="23">
        <v>293.2</v>
      </c>
      <c r="AN182" s="22">
        <v>3</v>
      </c>
      <c r="AO182" s="29"/>
      <c r="AP182" s="40">
        <v>0</v>
      </c>
      <c r="AQ182" s="41">
        <v>0</v>
      </c>
      <c r="AR182" s="40">
        <v>661.29</v>
      </c>
      <c r="AS182" s="41">
        <v>4.45</v>
      </c>
      <c r="AT182" s="40">
        <v>798.29</v>
      </c>
      <c r="AU182" s="41">
        <v>4.71</v>
      </c>
      <c r="AV182" s="29"/>
      <c r="AW182" s="42">
        <v>2.4</v>
      </c>
      <c r="AX182" s="42">
        <v>2.4</v>
      </c>
      <c r="AY182" s="22">
        <v>4.3499999999999996</v>
      </c>
      <c r="AZ182" s="42">
        <v>0</v>
      </c>
      <c r="BA182" s="22">
        <v>0</v>
      </c>
      <c r="BB182" s="42">
        <v>2.5</v>
      </c>
      <c r="BC182" s="22">
        <v>0</v>
      </c>
      <c r="BD182" s="29"/>
      <c r="BE182" s="43">
        <v>83.85</v>
      </c>
      <c r="BF182" s="39">
        <v>7.71</v>
      </c>
      <c r="BG182" s="43">
        <v>75.8</v>
      </c>
      <c r="BH182" s="39">
        <v>7.75</v>
      </c>
      <c r="BI182" s="43">
        <v>51.1</v>
      </c>
      <c r="BJ182" s="39">
        <v>14.45</v>
      </c>
      <c r="BK182" s="43">
        <v>6.35</v>
      </c>
      <c r="BL182" s="39">
        <v>3.25</v>
      </c>
      <c r="BM182" s="29"/>
    </row>
    <row r="183" spans="1:65" x14ac:dyDescent="0.35">
      <c r="A183">
        <v>7</v>
      </c>
      <c r="B183" t="s">
        <v>394</v>
      </c>
      <c r="C183" t="s">
        <v>395</v>
      </c>
      <c r="D183" s="21">
        <v>0.11645999999999999</v>
      </c>
      <c r="E183" s="22">
        <v>13.25</v>
      </c>
      <c r="F183" s="21">
        <v>0.33284000000000002</v>
      </c>
      <c r="G183" s="22">
        <v>5.86</v>
      </c>
      <c r="H183" s="21">
        <v>0.2359</v>
      </c>
      <c r="I183" s="22">
        <v>6.87</v>
      </c>
      <c r="J183" s="23">
        <v>0.56874000000000002</v>
      </c>
      <c r="K183" s="22">
        <v>6.28</v>
      </c>
      <c r="L183" s="23">
        <v>590.45000000000005</v>
      </c>
      <c r="M183" s="29"/>
      <c r="N183" s="38">
        <v>225.08</v>
      </c>
      <c r="O183" s="39">
        <v>4.95</v>
      </c>
      <c r="P183" s="38">
        <v>346.16</v>
      </c>
      <c r="Q183" s="39">
        <v>4.92</v>
      </c>
      <c r="R183" s="29"/>
      <c r="S183" s="23">
        <v>208</v>
      </c>
      <c r="T183" s="22">
        <v>28.79</v>
      </c>
      <c r="U183" s="23">
        <v>208</v>
      </c>
      <c r="V183" s="22">
        <v>28.79</v>
      </c>
      <c r="W183" s="23">
        <v>244.86</v>
      </c>
      <c r="X183" s="22">
        <v>28.74</v>
      </c>
      <c r="Y183" s="23">
        <v>244.96</v>
      </c>
      <c r="Z183" s="22">
        <v>28.79</v>
      </c>
      <c r="AA183" s="23">
        <v>319.41000000000003</v>
      </c>
      <c r="AB183" s="22">
        <v>28.79</v>
      </c>
      <c r="AC183" s="23">
        <v>319.41000000000003</v>
      </c>
      <c r="AD183" s="22">
        <v>28.79</v>
      </c>
      <c r="AE183" s="23">
        <v>319.41000000000003</v>
      </c>
      <c r="AF183" s="22">
        <v>28.79</v>
      </c>
      <c r="AG183" s="23">
        <v>319.41000000000003</v>
      </c>
      <c r="AH183" s="22">
        <v>28.79</v>
      </c>
      <c r="AI183" s="23">
        <v>319.41000000000003</v>
      </c>
      <c r="AJ183" s="22">
        <v>28.79</v>
      </c>
      <c r="AK183" s="23">
        <v>319.41000000000003</v>
      </c>
      <c r="AL183" s="22">
        <v>28.79</v>
      </c>
      <c r="AM183" s="23">
        <v>319.41000000000003</v>
      </c>
      <c r="AN183" s="22">
        <v>28.79</v>
      </c>
      <c r="AO183" s="29"/>
      <c r="AP183" s="40">
        <v>0</v>
      </c>
      <c r="AQ183" s="41">
        <v>0</v>
      </c>
      <c r="AR183" s="40">
        <v>1023.5300000000001</v>
      </c>
      <c r="AS183" s="41">
        <v>14.07</v>
      </c>
      <c r="AT183" s="40">
        <v>1144.6100000000001</v>
      </c>
      <c r="AU183" s="41">
        <v>13.02</v>
      </c>
      <c r="AV183" s="29"/>
      <c r="AW183" s="42">
        <v>1.25</v>
      </c>
      <c r="AX183" s="42">
        <v>2.5</v>
      </c>
      <c r="AY183" s="22">
        <v>25</v>
      </c>
      <c r="AZ183" s="42">
        <v>0</v>
      </c>
      <c r="BA183" s="22">
        <v>0</v>
      </c>
      <c r="BB183" s="42">
        <v>0</v>
      </c>
      <c r="BC183" s="22">
        <v>0</v>
      </c>
      <c r="BD183" s="29"/>
      <c r="BE183" s="43">
        <v>83.8</v>
      </c>
      <c r="BF183" s="39">
        <v>7.85</v>
      </c>
      <c r="BG183" s="43">
        <v>75.8</v>
      </c>
      <c r="BH183" s="39">
        <v>7.82</v>
      </c>
      <c r="BI183" s="43">
        <v>51.1</v>
      </c>
      <c r="BJ183" s="39">
        <v>14.57</v>
      </c>
      <c r="BK183" s="43">
        <v>10.199999999999999</v>
      </c>
      <c r="BL183" s="39">
        <v>3.03</v>
      </c>
      <c r="BM183" s="29"/>
    </row>
    <row r="184" spans="1:65" x14ac:dyDescent="0.35">
      <c r="A184">
        <v>7</v>
      </c>
      <c r="B184" t="s">
        <v>396</v>
      </c>
      <c r="C184" t="s">
        <v>397</v>
      </c>
      <c r="D184" s="21">
        <v>8.77E-2</v>
      </c>
      <c r="E184" s="22">
        <v>3.53</v>
      </c>
      <c r="F184" s="21">
        <v>0.2576</v>
      </c>
      <c r="G184" s="22">
        <v>30.27</v>
      </c>
      <c r="H184" s="21">
        <v>0.18759999999999999</v>
      </c>
      <c r="I184" s="22">
        <v>30.26</v>
      </c>
      <c r="J184" s="23">
        <v>0.44519999999999998</v>
      </c>
      <c r="K184" s="22">
        <v>30.27</v>
      </c>
      <c r="L184" s="23">
        <v>432.74</v>
      </c>
      <c r="M184" s="29"/>
      <c r="N184" s="38">
        <v>323.06</v>
      </c>
      <c r="O184" s="39">
        <v>10.61</v>
      </c>
      <c r="P184" s="38">
        <v>368.2</v>
      </c>
      <c r="Q184" s="39">
        <v>9.19</v>
      </c>
      <c r="R184" s="29"/>
      <c r="S184" s="23">
        <v>265</v>
      </c>
      <c r="T184" s="22">
        <v>12.83</v>
      </c>
      <c r="U184" s="23">
        <v>265</v>
      </c>
      <c r="V184" s="22">
        <v>12.83</v>
      </c>
      <c r="W184" s="23">
        <v>265</v>
      </c>
      <c r="X184" s="22">
        <v>12.83</v>
      </c>
      <c r="Y184" s="23">
        <v>265</v>
      </c>
      <c r="Z184" s="22">
        <v>12.83</v>
      </c>
      <c r="AA184" s="23">
        <v>265</v>
      </c>
      <c r="AB184" s="22">
        <v>12.83</v>
      </c>
      <c r="AC184" s="23">
        <v>265</v>
      </c>
      <c r="AD184" s="22">
        <v>12.83</v>
      </c>
      <c r="AE184" s="23">
        <v>265</v>
      </c>
      <c r="AF184" s="22">
        <v>12.83</v>
      </c>
      <c r="AG184" s="23">
        <v>3225</v>
      </c>
      <c r="AH184" s="22">
        <v>12.81</v>
      </c>
      <c r="AI184" s="23">
        <v>3965</v>
      </c>
      <c r="AJ184" s="22">
        <v>12.81</v>
      </c>
      <c r="AK184" s="23">
        <v>10440</v>
      </c>
      <c r="AL184" s="22">
        <v>12.81</v>
      </c>
      <c r="AM184" s="23">
        <v>54840</v>
      </c>
      <c r="AN184" s="22">
        <v>12.81</v>
      </c>
      <c r="AO184" s="29"/>
      <c r="AP184" s="40">
        <v>0</v>
      </c>
      <c r="AQ184" s="41">
        <v>0</v>
      </c>
      <c r="AR184" s="40">
        <v>1020.8</v>
      </c>
      <c r="AS184" s="41">
        <v>8.0299999999999994</v>
      </c>
      <c r="AT184" s="40">
        <v>1065.94</v>
      </c>
      <c r="AU184" s="41">
        <v>7.67</v>
      </c>
      <c r="AV184" s="29"/>
      <c r="AW184" s="42">
        <v>3.27</v>
      </c>
      <c r="AX184" s="42">
        <v>3.27</v>
      </c>
      <c r="AY184" s="22">
        <v>3.81</v>
      </c>
      <c r="AZ184" s="42">
        <v>0</v>
      </c>
      <c r="BA184" s="22">
        <v>0</v>
      </c>
      <c r="BB184" s="42">
        <v>0</v>
      </c>
      <c r="BC184" s="22">
        <v>0</v>
      </c>
      <c r="BD184" s="29"/>
      <c r="BE184" s="43">
        <v>83.85</v>
      </c>
      <c r="BF184" s="39">
        <v>7.85</v>
      </c>
      <c r="BG184" s="43">
        <v>75.8</v>
      </c>
      <c r="BH184" s="39">
        <v>7.82</v>
      </c>
      <c r="BI184" s="43">
        <v>51.1</v>
      </c>
      <c r="BJ184" s="39">
        <v>14.45</v>
      </c>
      <c r="BK184" s="43">
        <v>15.05</v>
      </c>
      <c r="BL184" s="39">
        <v>3.79</v>
      </c>
      <c r="BM184" s="29"/>
    </row>
    <row r="185" spans="1:65" x14ac:dyDescent="0.35">
      <c r="A185">
        <v>7</v>
      </c>
      <c r="B185" t="s">
        <v>398</v>
      </c>
      <c r="C185" t="s">
        <v>399</v>
      </c>
      <c r="D185" s="21">
        <v>7.7299999999999994E-2</v>
      </c>
      <c r="E185" s="22">
        <v>2.2400000000000002</v>
      </c>
      <c r="F185" s="21">
        <v>0.31080000000000002</v>
      </c>
      <c r="G185" s="22">
        <v>3.8</v>
      </c>
      <c r="H185" s="21">
        <v>0.24970000000000001</v>
      </c>
      <c r="I185" s="22">
        <v>3.76</v>
      </c>
      <c r="J185" s="23">
        <v>0.5605</v>
      </c>
      <c r="K185" s="22">
        <v>3.78</v>
      </c>
      <c r="L185" s="23">
        <v>383.53</v>
      </c>
      <c r="M185" s="29"/>
      <c r="N185" s="38">
        <v>355.53</v>
      </c>
      <c r="O185" s="39">
        <v>-5.12</v>
      </c>
      <c r="P185" s="38">
        <v>391.27</v>
      </c>
      <c r="Q185" s="39">
        <v>-3.83</v>
      </c>
      <c r="R185" s="29"/>
      <c r="S185" s="23">
        <v>183.96</v>
      </c>
      <c r="T185" s="22">
        <v>2.78</v>
      </c>
      <c r="U185" s="23">
        <v>183.96</v>
      </c>
      <c r="V185" s="22">
        <v>2.78</v>
      </c>
      <c r="W185" s="23">
        <v>183.95999999999998</v>
      </c>
      <c r="X185" s="22">
        <v>2.78</v>
      </c>
      <c r="Y185" s="23">
        <v>183.95999999999998</v>
      </c>
      <c r="Z185" s="22">
        <v>2.78</v>
      </c>
      <c r="AA185" s="23">
        <v>183.95999999999998</v>
      </c>
      <c r="AB185" s="22">
        <v>2.78</v>
      </c>
      <c r="AC185" s="23">
        <v>183.95999999999998</v>
      </c>
      <c r="AD185" s="22">
        <v>2.78</v>
      </c>
      <c r="AE185" s="23">
        <v>183.95999999999998</v>
      </c>
      <c r="AF185" s="22">
        <v>2.78</v>
      </c>
      <c r="AG185" s="23">
        <v>183.95999999999998</v>
      </c>
      <c r="AH185" s="22">
        <v>2.78</v>
      </c>
      <c r="AI185" s="23">
        <v>183.95999999999998</v>
      </c>
      <c r="AJ185" s="22">
        <v>2.78</v>
      </c>
      <c r="AK185" s="23">
        <v>183.95999999999998</v>
      </c>
      <c r="AL185" s="22">
        <v>2.78</v>
      </c>
      <c r="AM185" s="23">
        <v>183.95999999999998</v>
      </c>
      <c r="AN185" s="22">
        <v>2.78</v>
      </c>
      <c r="AO185" s="29"/>
      <c r="AP185" s="40">
        <v>0</v>
      </c>
      <c r="AQ185" s="41">
        <v>0</v>
      </c>
      <c r="AR185" s="40">
        <v>923.02</v>
      </c>
      <c r="AS185" s="41">
        <v>-0.62</v>
      </c>
      <c r="AT185" s="40">
        <v>958.76</v>
      </c>
      <c r="AU185" s="41">
        <v>-0.23</v>
      </c>
      <c r="AV185" s="29"/>
      <c r="AW185" s="42">
        <v>1.5</v>
      </c>
      <c r="AX185" s="42">
        <v>2.5</v>
      </c>
      <c r="AY185" s="22">
        <v>0</v>
      </c>
      <c r="AZ185" s="42">
        <v>102.92</v>
      </c>
      <c r="BA185" s="22">
        <v>-0.21</v>
      </c>
      <c r="BB185" s="42">
        <v>1.3</v>
      </c>
      <c r="BC185" s="22">
        <v>0</v>
      </c>
      <c r="BD185" s="29"/>
      <c r="BE185" s="43">
        <v>83.85</v>
      </c>
      <c r="BF185" s="39">
        <v>7.71</v>
      </c>
      <c r="BG185" s="43">
        <v>75.8</v>
      </c>
      <c r="BH185" s="39">
        <v>7.75</v>
      </c>
      <c r="BI185" s="43">
        <v>51.1</v>
      </c>
      <c r="BJ185" s="39">
        <v>14.45</v>
      </c>
      <c r="BK185" s="43">
        <v>16.600000000000001</v>
      </c>
      <c r="BL185" s="39">
        <v>5.73</v>
      </c>
      <c r="BM185" s="29"/>
    </row>
    <row r="186" spans="1:65" x14ac:dyDescent="0.35">
      <c r="A186">
        <v>7</v>
      </c>
      <c r="B186" t="s">
        <v>400</v>
      </c>
      <c r="C186" t="s">
        <v>401</v>
      </c>
      <c r="D186" s="21">
        <v>8.9399999999999993E-2</v>
      </c>
      <c r="E186" s="22">
        <v>1.39</v>
      </c>
      <c r="F186" s="21">
        <v>0.3221</v>
      </c>
      <c r="G186" s="22">
        <v>4.7</v>
      </c>
      <c r="H186" s="21">
        <v>0.24399999999999999</v>
      </c>
      <c r="I186" s="22">
        <v>4.05</v>
      </c>
      <c r="J186" s="23">
        <v>0.56610000000000005</v>
      </c>
      <c r="K186" s="22">
        <v>4.42</v>
      </c>
      <c r="L186" s="23">
        <v>476.49</v>
      </c>
      <c r="M186" s="29"/>
      <c r="N186" s="38">
        <v>190</v>
      </c>
      <c r="O186" s="39">
        <v>2.7</v>
      </c>
      <c r="P186" s="38">
        <v>310.55</v>
      </c>
      <c r="Q186" s="39">
        <v>2.71</v>
      </c>
      <c r="R186" s="29"/>
      <c r="S186" s="23">
        <v>156.4</v>
      </c>
      <c r="T186" s="22">
        <v>2.73</v>
      </c>
      <c r="U186" s="23">
        <v>188.35</v>
      </c>
      <c r="V186" s="22">
        <v>2.73</v>
      </c>
      <c r="W186" s="23" t="s">
        <v>773</v>
      </c>
      <c r="X186" s="22" t="s">
        <v>773</v>
      </c>
      <c r="Y186" s="23" t="s">
        <v>773</v>
      </c>
      <c r="Z186" s="22" t="s">
        <v>773</v>
      </c>
      <c r="AA186" s="23" t="s">
        <v>773</v>
      </c>
      <c r="AB186" s="22" t="s">
        <v>773</v>
      </c>
      <c r="AC186" s="23" t="s">
        <v>773</v>
      </c>
      <c r="AD186" s="22" t="s">
        <v>773</v>
      </c>
      <c r="AE186" s="23" t="s">
        <v>773</v>
      </c>
      <c r="AF186" s="22" t="s">
        <v>773</v>
      </c>
      <c r="AG186" s="23" t="s">
        <v>773</v>
      </c>
      <c r="AH186" s="22" t="s">
        <v>773</v>
      </c>
      <c r="AI186" s="23" t="s">
        <v>773</v>
      </c>
      <c r="AJ186" s="22" t="s">
        <v>773</v>
      </c>
      <c r="AK186" s="23" t="s">
        <v>773</v>
      </c>
      <c r="AL186" s="22" t="s">
        <v>773</v>
      </c>
      <c r="AM186" s="23" t="s">
        <v>773</v>
      </c>
      <c r="AN186" s="22" t="s">
        <v>773</v>
      </c>
      <c r="AO186" s="29"/>
      <c r="AP186" s="40">
        <v>0</v>
      </c>
      <c r="AQ186" s="41">
        <v>0</v>
      </c>
      <c r="AR186" s="40">
        <v>822.89</v>
      </c>
      <c r="AS186" s="41">
        <v>1.94</v>
      </c>
      <c r="AT186" s="40">
        <v>975.39</v>
      </c>
      <c r="AU186" s="41">
        <v>2.0699999999999998</v>
      </c>
      <c r="AV186" s="29"/>
      <c r="AW186" s="42">
        <v>3.1</v>
      </c>
      <c r="AX186" s="42">
        <v>3.1</v>
      </c>
      <c r="AY186" s="22">
        <v>12.73</v>
      </c>
      <c r="AZ186" s="42">
        <v>60.72</v>
      </c>
      <c r="BA186" s="22">
        <v>2.64</v>
      </c>
      <c r="BB186" s="42" t="s">
        <v>949</v>
      </c>
      <c r="BC186" s="22" t="s">
        <v>949</v>
      </c>
      <c r="BD186" s="29"/>
      <c r="BE186" s="43">
        <v>83.85</v>
      </c>
      <c r="BF186" s="39">
        <v>7.68</v>
      </c>
      <c r="BG186" s="43">
        <v>75.8</v>
      </c>
      <c r="BH186" s="39">
        <v>7.7</v>
      </c>
      <c r="BI186" s="43">
        <v>48.15</v>
      </c>
      <c r="BJ186" s="39">
        <v>15.75</v>
      </c>
      <c r="BK186" s="43">
        <v>10.9</v>
      </c>
      <c r="BL186" s="39">
        <v>2.35</v>
      </c>
      <c r="BM186" s="29"/>
    </row>
    <row r="187" spans="1:65" x14ac:dyDescent="0.35">
      <c r="A187">
        <v>7</v>
      </c>
      <c r="B187" t="s">
        <v>402</v>
      </c>
      <c r="C187" t="s">
        <v>403</v>
      </c>
      <c r="D187" s="21">
        <v>0.1181</v>
      </c>
      <c r="E187" s="22">
        <v>8.24</v>
      </c>
      <c r="F187" s="21">
        <v>0.2364</v>
      </c>
      <c r="G187" s="22">
        <v>-7.32</v>
      </c>
      <c r="H187" s="21">
        <v>0.1686</v>
      </c>
      <c r="I187" s="22">
        <v>-9.77</v>
      </c>
      <c r="J187" s="23">
        <v>0.40500000000000003</v>
      </c>
      <c r="K187" s="22">
        <v>-8.36</v>
      </c>
      <c r="L187" s="23">
        <v>761.74</v>
      </c>
      <c r="M187" s="29"/>
      <c r="N187" s="38">
        <v>324.95999999999998</v>
      </c>
      <c r="O187" s="39">
        <v>26.13</v>
      </c>
      <c r="P187" s="38">
        <v>447.71</v>
      </c>
      <c r="Q187" s="39">
        <v>26.13</v>
      </c>
      <c r="R187" s="29"/>
      <c r="S187" s="23">
        <v>367</v>
      </c>
      <c r="T187" s="22">
        <v>56.17</v>
      </c>
      <c r="U187" s="23">
        <v>367</v>
      </c>
      <c r="V187" s="22">
        <v>56.17</v>
      </c>
      <c r="W187" s="23">
        <v>367</v>
      </c>
      <c r="X187" s="22">
        <v>56.17</v>
      </c>
      <c r="Y187" s="23">
        <v>367</v>
      </c>
      <c r="Z187" s="22">
        <v>56.17</v>
      </c>
      <c r="AA187" s="23">
        <v>367</v>
      </c>
      <c r="AB187" s="22">
        <v>56.17</v>
      </c>
      <c r="AC187" s="23">
        <v>367</v>
      </c>
      <c r="AD187" s="22">
        <v>56.17</v>
      </c>
      <c r="AE187" s="23">
        <v>367</v>
      </c>
      <c r="AF187" s="22">
        <v>56.17</v>
      </c>
      <c r="AG187" s="23">
        <v>2427</v>
      </c>
      <c r="AH187" s="22">
        <v>56.28</v>
      </c>
      <c r="AI187" s="23">
        <v>2427</v>
      </c>
      <c r="AJ187" s="22">
        <v>56.28</v>
      </c>
      <c r="AK187" s="23">
        <v>5314</v>
      </c>
      <c r="AL187" s="22">
        <v>56.29</v>
      </c>
      <c r="AM187" s="23">
        <v>5314</v>
      </c>
      <c r="AN187" s="22">
        <v>56.29</v>
      </c>
      <c r="AO187" s="29"/>
      <c r="AP187" s="40">
        <v>0</v>
      </c>
      <c r="AQ187" s="41">
        <v>0</v>
      </c>
      <c r="AR187" s="40">
        <v>1453.7</v>
      </c>
      <c r="AS187" s="41">
        <v>21.51</v>
      </c>
      <c r="AT187" s="40">
        <v>1576.45</v>
      </c>
      <c r="AU187" s="41">
        <v>21.86</v>
      </c>
      <c r="AV187" s="29"/>
      <c r="AW187" s="42">
        <v>1.75</v>
      </c>
      <c r="AX187" s="42">
        <v>3.5</v>
      </c>
      <c r="AY187" s="22">
        <v>165.15</v>
      </c>
      <c r="AZ187" s="42">
        <v>98.24</v>
      </c>
      <c r="BA187" s="22">
        <v>3.89</v>
      </c>
      <c r="BB187" s="42">
        <v>0</v>
      </c>
      <c r="BC187" s="22">
        <v>0</v>
      </c>
      <c r="BD187" s="29"/>
      <c r="BE187" s="43">
        <v>83.8</v>
      </c>
      <c r="BF187" s="39">
        <v>7.85</v>
      </c>
      <c r="BG187" s="43">
        <v>75.8</v>
      </c>
      <c r="BH187" s="39">
        <v>7.82</v>
      </c>
      <c r="BI187" s="43">
        <v>51.1</v>
      </c>
      <c r="BJ187" s="39">
        <v>14.45</v>
      </c>
      <c r="BK187" s="43">
        <v>16</v>
      </c>
      <c r="BL187" s="39">
        <v>6.67</v>
      </c>
      <c r="BM187" s="29"/>
    </row>
    <row r="188" spans="1:65" x14ac:dyDescent="0.35">
      <c r="A188">
        <v>7</v>
      </c>
      <c r="B188" t="s">
        <v>404</v>
      </c>
      <c r="C188" t="s">
        <v>405</v>
      </c>
      <c r="D188" s="21">
        <v>9.7900000000000001E-2</v>
      </c>
      <c r="E188" s="22">
        <v>6.76</v>
      </c>
      <c r="F188" s="21">
        <v>0.18410000000000001</v>
      </c>
      <c r="G188" s="22">
        <v>7.57</v>
      </c>
      <c r="H188" s="21">
        <v>0.20549999999999999</v>
      </c>
      <c r="I188" s="22">
        <v>8.9499999999999993</v>
      </c>
      <c r="J188" s="23">
        <v>0.3896</v>
      </c>
      <c r="K188" s="22">
        <v>8.3000000000000007</v>
      </c>
      <c r="L188" s="23">
        <v>494.63</v>
      </c>
      <c r="M188" s="29"/>
      <c r="N188" s="38">
        <v>333.07</v>
      </c>
      <c r="O188" s="39">
        <v>8.2899999999999991</v>
      </c>
      <c r="P188" s="38">
        <v>362.84</v>
      </c>
      <c r="Q188" s="39">
        <v>8.11</v>
      </c>
      <c r="R188" s="29"/>
      <c r="S188" s="23">
        <v>275.60000000000002</v>
      </c>
      <c r="T188" s="22">
        <v>5.27</v>
      </c>
      <c r="U188" s="23">
        <v>275.60000000000002</v>
      </c>
      <c r="V188" s="22">
        <v>5.27</v>
      </c>
      <c r="W188" s="23">
        <v>275.60000000000002</v>
      </c>
      <c r="X188" s="22">
        <v>5.27</v>
      </c>
      <c r="Y188" s="23">
        <v>275.60000000000002</v>
      </c>
      <c r="Z188" s="22">
        <v>5.27</v>
      </c>
      <c r="AA188" s="23">
        <v>275.60000000000002</v>
      </c>
      <c r="AB188" s="22">
        <v>5.27</v>
      </c>
      <c r="AC188" s="23">
        <v>275.60000000000002</v>
      </c>
      <c r="AD188" s="22">
        <v>5.27</v>
      </c>
      <c r="AE188" s="23">
        <v>275.60000000000002</v>
      </c>
      <c r="AF188" s="22">
        <v>5.27</v>
      </c>
      <c r="AG188" s="23">
        <v>1377.8000000000002</v>
      </c>
      <c r="AH188" s="22">
        <v>5.27</v>
      </c>
      <c r="AI188" s="23">
        <v>1377.8000000000002</v>
      </c>
      <c r="AJ188" s="22">
        <v>5.27</v>
      </c>
      <c r="AK188" s="23">
        <v>3307</v>
      </c>
      <c r="AL188" s="22">
        <v>5.27</v>
      </c>
      <c r="AM188" s="23">
        <v>15735.800000000001</v>
      </c>
      <c r="AN188" s="22">
        <v>0.18</v>
      </c>
      <c r="AO188" s="29"/>
      <c r="AP188" s="40">
        <v>0</v>
      </c>
      <c r="AQ188" s="41">
        <v>0</v>
      </c>
      <c r="AR188" s="40">
        <v>1103.3000000000002</v>
      </c>
      <c r="AS188" s="41">
        <v>6.84</v>
      </c>
      <c r="AT188" s="40">
        <v>1133.0700000000002</v>
      </c>
      <c r="AU188" s="41">
        <v>6.82</v>
      </c>
      <c r="AV188" s="29"/>
      <c r="AW188" s="42">
        <v>1.95</v>
      </c>
      <c r="AX188" s="42">
        <v>1.95</v>
      </c>
      <c r="AY188" s="22">
        <v>2.63</v>
      </c>
      <c r="AZ188" s="42">
        <v>88.75</v>
      </c>
      <c r="BA188" s="22">
        <v>3.2</v>
      </c>
      <c r="BB188" s="42">
        <v>0</v>
      </c>
      <c r="BC188" s="22">
        <v>0</v>
      </c>
      <c r="BD188" s="29"/>
      <c r="BE188" s="43">
        <v>83.85</v>
      </c>
      <c r="BF188" s="39">
        <v>7.71</v>
      </c>
      <c r="BG188" s="43">
        <v>63.4</v>
      </c>
      <c r="BH188" s="39">
        <v>7.73</v>
      </c>
      <c r="BI188" s="43">
        <v>51.1</v>
      </c>
      <c r="BJ188" s="39">
        <v>14.45</v>
      </c>
      <c r="BK188" s="43">
        <v>21.1</v>
      </c>
      <c r="BL188" s="39">
        <v>3.18</v>
      </c>
      <c r="BM188" s="29"/>
    </row>
    <row r="189" spans="1:65" x14ac:dyDescent="0.35">
      <c r="A189">
        <v>7</v>
      </c>
      <c r="B189" t="s">
        <v>406</v>
      </c>
      <c r="C189" t="s">
        <v>407</v>
      </c>
      <c r="D189" s="21">
        <v>7.5399999999999995E-2</v>
      </c>
      <c r="E189" s="22">
        <v>0.82</v>
      </c>
      <c r="F189" s="21">
        <v>0.32119999999999999</v>
      </c>
      <c r="G189" s="22">
        <v>5.43</v>
      </c>
      <c r="H189" s="21">
        <v>0.2394</v>
      </c>
      <c r="I189" s="22">
        <v>4.53</v>
      </c>
      <c r="J189" s="23">
        <v>0.56059999999999999</v>
      </c>
      <c r="K189" s="22">
        <v>5.05</v>
      </c>
      <c r="L189" s="23">
        <v>346.25</v>
      </c>
      <c r="M189" s="29"/>
      <c r="N189" s="38">
        <v>347.83</v>
      </c>
      <c r="O189" s="39">
        <v>0</v>
      </c>
      <c r="P189" s="38">
        <v>347.83</v>
      </c>
      <c r="Q189" s="39">
        <v>0</v>
      </c>
      <c r="R189" s="29"/>
      <c r="S189" s="23">
        <v>315.68</v>
      </c>
      <c r="T189" s="22">
        <v>8.5</v>
      </c>
      <c r="U189" s="23">
        <v>315.68</v>
      </c>
      <c r="V189" s="22">
        <v>8.5</v>
      </c>
      <c r="W189" s="23">
        <v>105.22</v>
      </c>
      <c r="X189" s="22">
        <v>8.5</v>
      </c>
      <c r="Y189" s="23">
        <v>210.44</v>
      </c>
      <c r="Z189" s="22">
        <v>8.5</v>
      </c>
      <c r="AA189" s="23">
        <v>315.66000000000003</v>
      </c>
      <c r="AB189" s="22">
        <v>8.49</v>
      </c>
      <c r="AC189" s="23">
        <v>420.88</v>
      </c>
      <c r="AD189" s="22">
        <v>8.5</v>
      </c>
      <c r="AE189" s="23">
        <v>526.1</v>
      </c>
      <c r="AF189" s="22">
        <v>8.5</v>
      </c>
      <c r="AG189" s="23">
        <v>2209.62</v>
      </c>
      <c r="AH189" s="22">
        <v>8.5</v>
      </c>
      <c r="AI189" s="23">
        <v>2630.5</v>
      </c>
      <c r="AJ189" s="22">
        <v>8.5</v>
      </c>
      <c r="AK189" s="23">
        <v>6313.2</v>
      </c>
      <c r="AL189" s="22">
        <v>8.5</v>
      </c>
      <c r="AM189" s="23">
        <v>31566</v>
      </c>
      <c r="AN189" s="22">
        <v>8.5</v>
      </c>
      <c r="AO189" s="29"/>
      <c r="AP189" s="40">
        <v>0</v>
      </c>
      <c r="AQ189" s="41">
        <v>0</v>
      </c>
      <c r="AR189" s="40">
        <v>1009.76</v>
      </c>
      <c r="AS189" s="41">
        <v>2.8</v>
      </c>
      <c r="AT189" s="40">
        <v>1009.76</v>
      </c>
      <c r="AU189" s="41">
        <v>2.8</v>
      </c>
      <c r="AV189" s="29"/>
      <c r="AW189" s="42" t="s">
        <v>776</v>
      </c>
      <c r="AX189" s="42">
        <v>7.54</v>
      </c>
      <c r="AY189" s="22">
        <v>3.86</v>
      </c>
      <c r="AZ189" s="42">
        <v>0</v>
      </c>
      <c r="BA189" s="22">
        <v>0</v>
      </c>
      <c r="BB189" s="42">
        <v>3.6</v>
      </c>
      <c r="BC189" s="22">
        <v>4.3499999999999996</v>
      </c>
      <c r="BD189" s="29"/>
      <c r="BE189" s="43">
        <v>77.849999999999994</v>
      </c>
      <c r="BF189" s="39">
        <v>0.08</v>
      </c>
      <c r="BG189" s="43">
        <v>70.349999999999994</v>
      </c>
      <c r="BH189" s="39">
        <v>0.06</v>
      </c>
      <c r="BI189" s="43">
        <v>48.15</v>
      </c>
      <c r="BJ189" s="39">
        <v>15.75</v>
      </c>
      <c r="BK189" s="43">
        <v>14.2</v>
      </c>
      <c r="BL189" s="39">
        <v>7.58</v>
      </c>
      <c r="BM189" s="29"/>
    </row>
    <row r="190" spans="1:65" x14ac:dyDescent="0.35">
      <c r="A190">
        <v>7</v>
      </c>
      <c r="B190" t="s">
        <v>408</v>
      </c>
      <c r="C190" t="s">
        <v>409</v>
      </c>
      <c r="D190" s="21">
        <v>6.7000000000000004E-2</v>
      </c>
      <c r="E190" s="22">
        <v>5.33</v>
      </c>
      <c r="F190" s="21">
        <v>0.25540000000000002</v>
      </c>
      <c r="G190" s="22">
        <v>3.49</v>
      </c>
      <c r="H190" s="21">
        <v>0.1434</v>
      </c>
      <c r="I190" s="22">
        <v>3.5</v>
      </c>
      <c r="J190" s="23">
        <v>0.39880000000000004</v>
      </c>
      <c r="K190" s="22">
        <v>3.49</v>
      </c>
      <c r="L190" s="23">
        <v>395.81</v>
      </c>
      <c r="M190" s="29"/>
      <c r="N190" s="38">
        <v>219.7</v>
      </c>
      <c r="O190" s="39">
        <v>3.88</v>
      </c>
      <c r="P190" s="38">
        <v>300.2</v>
      </c>
      <c r="Q190" s="39">
        <v>3.89</v>
      </c>
      <c r="R190" s="29"/>
      <c r="S190" s="23">
        <v>211.35</v>
      </c>
      <c r="T190" s="22">
        <v>3.91</v>
      </c>
      <c r="U190" s="23">
        <v>211.35</v>
      </c>
      <c r="V190" s="22">
        <v>3.91</v>
      </c>
      <c r="W190" s="23">
        <v>211.35</v>
      </c>
      <c r="X190" s="22">
        <v>3.91</v>
      </c>
      <c r="Y190" s="23">
        <v>211.35</v>
      </c>
      <c r="Z190" s="22">
        <v>3.91</v>
      </c>
      <c r="AA190" s="23">
        <v>385.35</v>
      </c>
      <c r="AB190" s="22">
        <v>4.04</v>
      </c>
      <c r="AC190" s="23">
        <v>559.35</v>
      </c>
      <c r="AD190" s="22">
        <v>4.08</v>
      </c>
      <c r="AE190" s="23">
        <v>733.35</v>
      </c>
      <c r="AF190" s="22">
        <v>4.1100000000000003</v>
      </c>
      <c r="AG190" s="23">
        <v>2720.35</v>
      </c>
      <c r="AH190" s="22">
        <v>3.74</v>
      </c>
      <c r="AI190" s="23">
        <v>3188.35</v>
      </c>
      <c r="AJ190" s="22">
        <v>3.71</v>
      </c>
      <c r="AK190" s="23">
        <v>7093.35</v>
      </c>
      <c r="AL190" s="22">
        <v>4.0199999999999996</v>
      </c>
      <c r="AM190" s="23">
        <v>21033.35</v>
      </c>
      <c r="AN190" s="22">
        <v>3.62</v>
      </c>
      <c r="AO190" s="29"/>
      <c r="AP190" s="40">
        <v>0</v>
      </c>
      <c r="AQ190" s="41">
        <v>0</v>
      </c>
      <c r="AR190" s="40">
        <v>826.86</v>
      </c>
      <c r="AS190" s="41">
        <v>4.58</v>
      </c>
      <c r="AT190" s="40">
        <v>907.36</v>
      </c>
      <c r="AU190" s="41">
        <v>4.5199999999999996</v>
      </c>
      <c r="AV190" s="29"/>
      <c r="AW190" s="42">
        <v>3.3</v>
      </c>
      <c r="AX190" s="42">
        <v>3.3</v>
      </c>
      <c r="AY190" s="22">
        <v>0</v>
      </c>
      <c r="AZ190" s="42">
        <v>0</v>
      </c>
      <c r="BA190" s="22">
        <v>0</v>
      </c>
      <c r="BB190" s="42">
        <v>4</v>
      </c>
      <c r="BC190" s="22">
        <v>14.29</v>
      </c>
      <c r="BD190" s="29"/>
      <c r="BE190" s="43">
        <v>83.87</v>
      </c>
      <c r="BF190" s="39">
        <v>7.71</v>
      </c>
      <c r="BG190" s="43">
        <v>75.8</v>
      </c>
      <c r="BH190" s="39">
        <v>7.7</v>
      </c>
      <c r="BI190" s="43">
        <v>51.11</v>
      </c>
      <c r="BJ190" s="39">
        <v>14.47</v>
      </c>
      <c r="BK190" s="43">
        <v>16.600000000000001</v>
      </c>
      <c r="BL190" s="39">
        <v>3.75</v>
      </c>
      <c r="BM190" s="29"/>
    </row>
    <row r="191" spans="1:65" x14ac:dyDescent="0.35">
      <c r="A191">
        <v>8</v>
      </c>
      <c r="B191" t="s">
        <v>410</v>
      </c>
      <c r="C191" t="s">
        <v>411</v>
      </c>
      <c r="D191" s="21">
        <v>9.9099999999999994E-2</v>
      </c>
      <c r="E191" s="22">
        <v>4.63</v>
      </c>
      <c r="F191" s="21">
        <v>0.32069999999999999</v>
      </c>
      <c r="G191" s="22">
        <v>-2.0099999999999998</v>
      </c>
      <c r="H191" s="21">
        <v>0.3463</v>
      </c>
      <c r="I191" s="22">
        <v>19.82</v>
      </c>
      <c r="J191" s="23">
        <v>0.66700000000000004</v>
      </c>
      <c r="K191" s="22">
        <v>8.23</v>
      </c>
      <c r="L191" s="23">
        <v>405.48</v>
      </c>
      <c r="M191" s="29"/>
      <c r="N191" s="38">
        <v>384</v>
      </c>
      <c r="O191" s="39">
        <v>7.41</v>
      </c>
      <c r="P191" s="38">
        <v>448.5</v>
      </c>
      <c r="Q191" s="39">
        <v>7.43</v>
      </c>
      <c r="R191" s="29"/>
      <c r="S191" s="23">
        <v>168.5</v>
      </c>
      <c r="T191" s="22">
        <v>5.97</v>
      </c>
      <c r="U191" s="23">
        <v>168.5</v>
      </c>
      <c r="V191" s="22">
        <v>5.97</v>
      </c>
      <c r="W191" s="23" t="s">
        <v>773</v>
      </c>
      <c r="X191" s="22" t="s">
        <v>773</v>
      </c>
      <c r="Y191" s="23" t="s">
        <v>773</v>
      </c>
      <c r="Z191" s="22" t="s">
        <v>773</v>
      </c>
      <c r="AA191" s="23" t="s">
        <v>773</v>
      </c>
      <c r="AB191" s="22" t="s">
        <v>773</v>
      </c>
      <c r="AC191" s="23" t="s">
        <v>773</v>
      </c>
      <c r="AD191" s="22" t="s">
        <v>773</v>
      </c>
      <c r="AE191" s="23" t="s">
        <v>773</v>
      </c>
      <c r="AF191" s="22" t="s">
        <v>773</v>
      </c>
      <c r="AG191" s="23" t="s">
        <v>773</v>
      </c>
      <c r="AH191" s="22" t="s">
        <v>773</v>
      </c>
      <c r="AI191" s="23" t="s">
        <v>773</v>
      </c>
      <c r="AJ191" s="22" t="s">
        <v>773</v>
      </c>
      <c r="AK191" s="23" t="s">
        <v>773</v>
      </c>
      <c r="AL191" s="22" t="s">
        <v>773</v>
      </c>
      <c r="AM191" s="23" t="s">
        <v>773</v>
      </c>
      <c r="AN191" s="22" t="s">
        <v>773</v>
      </c>
      <c r="AO191" s="29"/>
      <c r="AP191" s="40">
        <v>40</v>
      </c>
      <c r="AQ191" s="41">
        <v>40</v>
      </c>
      <c r="AR191" s="40">
        <v>917.98</v>
      </c>
      <c r="AS191" s="41">
        <v>10.73</v>
      </c>
      <c r="AT191" s="40">
        <v>982.48</v>
      </c>
      <c r="AU191" s="41">
        <v>10.51</v>
      </c>
      <c r="AV191" s="29"/>
      <c r="AW191" s="42">
        <v>1.4</v>
      </c>
      <c r="AX191" s="42">
        <v>1.4</v>
      </c>
      <c r="AY191" s="22">
        <v>3.7</v>
      </c>
      <c r="AZ191" s="42">
        <v>89.7</v>
      </c>
      <c r="BA191" s="22">
        <v>5.28</v>
      </c>
      <c r="BB191" s="42" t="s">
        <v>949</v>
      </c>
      <c r="BC191" s="22" t="s">
        <v>949</v>
      </c>
      <c r="BD191" s="29"/>
      <c r="BE191" s="43">
        <v>83.85</v>
      </c>
      <c r="BF191" s="39">
        <v>10.59</v>
      </c>
      <c r="BG191" s="43">
        <v>75.8</v>
      </c>
      <c r="BH191" s="39">
        <v>10.61</v>
      </c>
      <c r="BI191" s="43">
        <v>51.11</v>
      </c>
      <c r="BJ191" s="39">
        <v>14.47</v>
      </c>
      <c r="BK191" s="43">
        <v>11.9</v>
      </c>
      <c r="BL191" s="39">
        <v>5.31</v>
      </c>
      <c r="BM191" s="29"/>
    </row>
    <row r="192" spans="1:65" x14ac:dyDescent="0.35">
      <c r="A192">
        <v>8</v>
      </c>
      <c r="B192" t="s">
        <v>412</v>
      </c>
      <c r="C192" t="s">
        <v>413</v>
      </c>
      <c r="D192" s="21">
        <v>0.10059999999999999</v>
      </c>
      <c r="E192" s="22">
        <v>0.7</v>
      </c>
      <c r="F192" s="21">
        <v>0.39700000000000002</v>
      </c>
      <c r="G192" s="22">
        <v>7.75</v>
      </c>
      <c r="H192" s="21">
        <v>0.32700000000000001</v>
      </c>
      <c r="I192" s="22">
        <v>4.74</v>
      </c>
      <c r="J192" s="23">
        <v>0.72399999999999998</v>
      </c>
      <c r="K192" s="22">
        <v>6.37</v>
      </c>
      <c r="L192" s="23">
        <v>516.35</v>
      </c>
      <c r="M192" s="29"/>
      <c r="N192" s="38">
        <v>293.16000000000003</v>
      </c>
      <c r="O192" s="39">
        <v>5.03</v>
      </c>
      <c r="P192" s="38">
        <v>425.28</v>
      </c>
      <c r="Q192" s="39">
        <v>4.95</v>
      </c>
      <c r="R192" s="29"/>
      <c r="S192" s="23">
        <v>220.5</v>
      </c>
      <c r="T192" s="22">
        <v>0</v>
      </c>
      <c r="U192" s="23">
        <v>294</v>
      </c>
      <c r="V192" s="22">
        <v>0</v>
      </c>
      <c r="W192" s="23">
        <v>735</v>
      </c>
      <c r="X192" s="22">
        <v>150</v>
      </c>
      <c r="Y192" s="23">
        <v>735</v>
      </c>
      <c r="Z192" s="22">
        <v>150</v>
      </c>
      <c r="AA192" s="23">
        <v>735</v>
      </c>
      <c r="AB192" s="22">
        <v>150</v>
      </c>
      <c r="AC192" s="23">
        <v>735</v>
      </c>
      <c r="AD192" s="22">
        <v>150</v>
      </c>
      <c r="AE192" s="23">
        <v>735</v>
      </c>
      <c r="AF192" s="22">
        <v>150</v>
      </c>
      <c r="AG192" s="23">
        <v>3351</v>
      </c>
      <c r="AH192" s="22">
        <v>15.15</v>
      </c>
      <c r="AI192" s="23">
        <v>3975</v>
      </c>
      <c r="AJ192" s="22">
        <v>12.48</v>
      </c>
      <c r="AK192" s="23">
        <v>8895</v>
      </c>
      <c r="AL192" s="22">
        <v>5.22</v>
      </c>
      <c r="AM192" s="23">
        <v>40575</v>
      </c>
      <c r="AN192" s="22">
        <v>1.1000000000000001</v>
      </c>
      <c r="AO192" s="29"/>
      <c r="AP192" s="40">
        <v>0</v>
      </c>
      <c r="AQ192" s="41">
        <v>0</v>
      </c>
      <c r="AR192" s="40">
        <v>1030.01</v>
      </c>
      <c r="AS192" s="41">
        <v>1.74</v>
      </c>
      <c r="AT192" s="40">
        <v>1235.6300000000001</v>
      </c>
      <c r="AU192" s="41">
        <v>1.95</v>
      </c>
      <c r="AV192" s="29"/>
      <c r="AW192" s="42">
        <v>0</v>
      </c>
      <c r="AX192" s="42">
        <v>0</v>
      </c>
      <c r="AY192" s="22">
        <v>0</v>
      </c>
      <c r="AZ192" s="42">
        <v>0</v>
      </c>
      <c r="BA192" s="22">
        <v>0</v>
      </c>
      <c r="BB192" s="42">
        <v>0</v>
      </c>
      <c r="BC192" s="22">
        <v>0</v>
      </c>
      <c r="BD192" s="29"/>
      <c r="BE192" s="43">
        <v>83.87</v>
      </c>
      <c r="BF192" s="39">
        <v>7.82</v>
      </c>
      <c r="BG192" s="43">
        <v>75.8</v>
      </c>
      <c r="BH192" s="39">
        <v>7.81</v>
      </c>
      <c r="BI192" s="43">
        <v>51.11</v>
      </c>
      <c r="BJ192" s="39">
        <v>14.47</v>
      </c>
      <c r="BK192" s="43">
        <v>19</v>
      </c>
      <c r="BL192" s="39">
        <v>3.26</v>
      </c>
      <c r="BM192" s="29"/>
    </row>
    <row r="193" spans="1:65" x14ac:dyDescent="0.35">
      <c r="A193">
        <v>8</v>
      </c>
      <c r="B193" t="s">
        <v>414</v>
      </c>
      <c r="C193" t="s">
        <v>415</v>
      </c>
      <c r="D193" s="21">
        <v>7.7299999999999994E-2</v>
      </c>
      <c r="E193" s="22">
        <v>3.37</v>
      </c>
      <c r="F193" s="21">
        <v>0.21909999999999999</v>
      </c>
      <c r="G193" s="22">
        <v>1.61</v>
      </c>
      <c r="H193" s="21">
        <v>0.18679999999999999</v>
      </c>
      <c r="I193" s="22">
        <v>1.37</v>
      </c>
      <c r="J193" s="23">
        <v>0.40589999999999998</v>
      </c>
      <c r="K193" s="22">
        <v>1.5</v>
      </c>
      <c r="L193" s="23">
        <v>337.32</v>
      </c>
      <c r="M193" s="29"/>
      <c r="N193" s="38">
        <v>233.16</v>
      </c>
      <c r="O193" s="39">
        <v>0</v>
      </c>
      <c r="P193" s="38">
        <v>330.24</v>
      </c>
      <c r="Q193" s="39">
        <v>0</v>
      </c>
      <c r="R193" s="29"/>
      <c r="S193" s="23">
        <v>204.36</v>
      </c>
      <c r="T193" s="22">
        <v>4.99</v>
      </c>
      <c r="U193" s="23">
        <v>279.72000000000003</v>
      </c>
      <c r="V193" s="22">
        <v>5</v>
      </c>
      <c r="W193" s="23" t="s">
        <v>773</v>
      </c>
      <c r="X193" s="22" t="s">
        <v>773</v>
      </c>
      <c r="Y193" s="23" t="s">
        <v>773</v>
      </c>
      <c r="Z193" s="22" t="s">
        <v>773</v>
      </c>
      <c r="AA193" s="23" t="s">
        <v>773</v>
      </c>
      <c r="AB193" s="22" t="s">
        <v>773</v>
      </c>
      <c r="AC193" s="23" t="s">
        <v>773</v>
      </c>
      <c r="AD193" s="22" t="s">
        <v>773</v>
      </c>
      <c r="AE193" s="23" t="s">
        <v>773</v>
      </c>
      <c r="AF193" s="22" t="s">
        <v>773</v>
      </c>
      <c r="AG193" s="23" t="s">
        <v>773</v>
      </c>
      <c r="AH193" s="22" t="s">
        <v>773</v>
      </c>
      <c r="AI193" s="23" t="s">
        <v>773</v>
      </c>
      <c r="AJ193" s="22" t="s">
        <v>773</v>
      </c>
      <c r="AK193" s="23" t="s">
        <v>773</v>
      </c>
      <c r="AL193" s="22" t="s">
        <v>773</v>
      </c>
      <c r="AM193" s="23" t="s">
        <v>773</v>
      </c>
      <c r="AN193" s="22" t="s">
        <v>773</v>
      </c>
      <c r="AO193" s="29"/>
      <c r="AP193" s="40">
        <v>0</v>
      </c>
      <c r="AQ193" s="41">
        <v>0</v>
      </c>
      <c r="AR193" s="40">
        <v>774.84</v>
      </c>
      <c r="AS193" s="41">
        <v>2.75</v>
      </c>
      <c r="AT193" s="40">
        <v>947.28</v>
      </c>
      <c r="AU193" s="41">
        <v>2.63</v>
      </c>
      <c r="AV193" s="29"/>
      <c r="AW193" s="42">
        <v>1</v>
      </c>
      <c r="AX193" s="42">
        <v>2</v>
      </c>
      <c r="AY193" s="22">
        <v>33.33</v>
      </c>
      <c r="AZ193" s="42">
        <v>64.56</v>
      </c>
      <c r="BA193" s="22">
        <v>2.87</v>
      </c>
      <c r="BB193" s="42">
        <v>2.5</v>
      </c>
      <c r="BC193" s="22">
        <v>0</v>
      </c>
      <c r="BD193" s="29"/>
      <c r="BE193" s="43">
        <v>83.85</v>
      </c>
      <c r="BF193" s="39">
        <v>7.71</v>
      </c>
      <c r="BG193" s="43">
        <v>75.8</v>
      </c>
      <c r="BH193" s="39">
        <v>7.75</v>
      </c>
      <c r="BI193" s="43">
        <v>51.1</v>
      </c>
      <c r="BJ193" s="39">
        <v>14.45</v>
      </c>
      <c r="BK193" s="43">
        <v>11.65</v>
      </c>
      <c r="BL193" s="39">
        <v>2.64</v>
      </c>
      <c r="BM193" s="29"/>
    </row>
    <row r="194" spans="1:65" x14ac:dyDescent="0.35">
      <c r="A194">
        <v>8</v>
      </c>
      <c r="B194" t="s">
        <v>416</v>
      </c>
      <c r="C194" t="s">
        <v>417</v>
      </c>
      <c r="D194" s="21">
        <v>8.7800000000000003E-2</v>
      </c>
      <c r="E194" s="22">
        <v>3.99</v>
      </c>
      <c r="F194" s="21">
        <v>0.23430000000000001</v>
      </c>
      <c r="G194" s="22">
        <v>12.02</v>
      </c>
      <c r="H194" s="21">
        <v>0.1885</v>
      </c>
      <c r="I194" s="22">
        <v>9.36</v>
      </c>
      <c r="J194" s="23">
        <v>0.42280000000000001</v>
      </c>
      <c r="K194" s="22">
        <v>10.82</v>
      </c>
      <c r="L194" s="23">
        <v>426.69</v>
      </c>
      <c r="M194" s="29"/>
      <c r="N194" s="38">
        <v>241.44</v>
      </c>
      <c r="O194" s="39">
        <v>11.53</v>
      </c>
      <c r="P194" s="38">
        <v>441.24</v>
      </c>
      <c r="Q194" s="39">
        <v>11.49</v>
      </c>
      <c r="R194" s="29"/>
      <c r="S194" s="23">
        <v>67.319999999999993</v>
      </c>
      <c r="T194" s="22">
        <v>2.94</v>
      </c>
      <c r="U194" s="23">
        <v>198.96</v>
      </c>
      <c r="V194" s="22">
        <v>2.98</v>
      </c>
      <c r="W194" s="23" t="s">
        <v>773</v>
      </c>
      <c r="X194" s="22" t="s">
        <v>773</v>
      </c>
      <c r="Y194" s="23" t="s">
        <v>773</v>
      </c>
      <c r="Z194" s="22" t="s">
        <v>773</v>
      </c>
      <c r="AA194" s="23" t="s">
        <v>773</v>
      </c>
      <c r="AB194" s="22" t="s">
        <v>773</v>
      </c>
      <c r="AC194" s="23" t="s">
        <v>773</v>
      </c>
      <c r="AD194" s="22" t="s">
        <v>773</v>
      </c>
      <c r="AE194" s="23" t="s">
        <v>773</v>
      </c>
      <c r="AF194" s="22" t="s">
        <v>773</v>
      </c>
      <c r="AG194" s="23" t="s">
        <v>773</v>
      </c>
      <c r="AH194" s="22" t="s">
        <v>773</v>
      </c>
      <c r="AI194" s="23" t="s">
        <v>773</v>
      </c>
      <c r="AJ194" s="22" t="s">
        <v>773</v>
      </c>
      <c r="AK194" s="23" t="s">
        <v>773</v>
      </c>
      <c r="AL194" s="22" t="s">
        <v>773</v>
      </c>
      <c r="AM194" s="23" t="s">
        <v>773</v>
      </c>
      <c r="AN194" s="22" t="s">
        <v>773</v>
      </c>
      <c r="AO194" s="29"/>
      <c r="AP194" s="40">
        <v>0</v>
      </c>
      <c r="AQ194" s="41">
        <v>0</v>
      </c>
      <c r="AR194" s="40">
        <v>735.45</v>
      </c>
      <c r="AS194" s="41">
        <v>6.25</v>
      </c>
      <c r="AT194" s="40">
        <v>1066.8900000000001</v>
      </c>
      <c r="AU194" s="41">
        <v>6.77</v>
      </c>
      <c r="AV194" s="29"/>
      <c r="AW194" s="42">
        <v>0.75</v>
      </c>
      <c r="AX194" s="42">
        <v>0.75</v>
      </c>
      <c r="AY194" s="22">
        <v>0</v>
      </c>
      <c r="AZ194" s="42">
        <v>114.72</v>
      </c>
      <c r="BA194" s="22">
        <v>3.91</v>
      </c>
      <c r="BB194" s="42">
        <v>0</v>
      </c>
      <c r="BC194" s="22">
        <v>0</v>
      </c>
      <c r="BD194" s="29"/>
      <c r="BE194" s="43">
        <v>83.87</v>
      </c>
      <c r="BF194" s="39">
        <v>7.82</v>
      </c>
      <c r="BG194" s="43">
        <v>75.8</v>
      </c>
      <c r="BH194" s="39">
        <v>7.81</v>
      </c>
      <c r="BI194" s="43">
        <v>51.11</v>
      </c>
      <c r="BJ194" s="39">
        <v>14.47</v>
      </c>
      <c r="BK194" s="43">
        <v>9.1999999999999993</v>
      </c>
      <c r="BL194" s="39">
        <v>3.37</v>
      </c>
      <c r="BM194" s="29"/>
    </row>
    <row r="195" spans="1:65" x14ac:dyDescent="0.35">
      <c r="A195">
        <v>8</v>
      </c>
      <c r="B195" t="s">
        <v>418</v>
      </c>
      <c r="C195" t="s">
        <v>419</v>
      </c>
      <c r="D195" s="21">
        <v>0.128</v>
      </c>
      <c r="E195" s="22">
        <v>5.36</v>
      </c>
      <c r="F195" s="21">
        <v>0.67110000000000003</v>
      </c>
      <c r="G195" s="22">
        <v>15.7</v>
      </c>
      <c r="H195" s="21">
        <v>0</v>
      </c>
      <c r="I195" s="22" t="s">
        <v>227</v>
      </c>
      <c r="J195" s="23">
        <v>0.67110000000000003</v>
      </c>
      <c r="K195" s="22">
        <v>15.7</v>
      </c>
      <c r="L195" s="23">
        <v>647.80999999999995</v>
      </c>
      <c r="M195" s="29"/>
      <c r="N195" s="38">
        <v>276.39</v>
      </c>
      <c r="O195" s="39">
        <v>7.38</v>
      </c>
      <c r="P195" s="38">
        <v>353.46</v>
      </c>
      <c r="Q195" s="39">
        <v>7.26</v>
      </c>
      <c r="R195" s="29"/>
      <c r="S195" s="23">
        <v>307.56</v>
      </c>
      <c r="T195" s="22">
        <v>4.1900000000000004</v>
      </c>
      <c r="U195" s="23">
        <v>351.48</v>
      </c>
      <c r="V195" s="22">
        <v>4.2</v>
      </c>
      <c r="W195" s="23">
        <v>307.56</v>
      </c>
      <c r="X195" s="22">
        <v>4.1900000000000004</v>
      </c>
      <c r="Y195" s="23">
        <v>402.12</v>
      </c>
      <c r="Z195" s="22">
        <v>4.2</v>
      </c>
      <c r="AA195" s="23">
        <v>460.56000000000006</v>
      </c>
      <c r="AB195" s="22">
        <v>4.21</v>
      </c>
      <c r="AC195" s="23">
        <v>597.12</v>
      </c>
      <c r="AD195" s="22">
        <v>4.1900000000000004</v>
      </c>
      <c r="AE195" s="23">
        <v>597.12</v>
      </c>
      <c r="AF195" s="22">
        <v>4.1900000000000004</v>
      </c>
      <c r="AG195" s="23">
        <v>1607.4</v>
      </c>
      <c r="AH195" s="22">
        <v>4.2</v>
      </c>
      <c r="AI195" s="23">
        <v>1607.4</v>
      </c>
      <c r="AJ195" s="22">
        <v>4.2</v>
      </c>
      <c r="AK195" s="23">
        <v>3070.2</v>
      </c>
      <c r="AL195" s="22">
        <v>4.2</v>
      </c>
      <c r="AM195" s="23">
        <v>9896.0399999999991</v>
      </c>
      <c r="AN195" s="22">
        <v>4.2</v>
      </c>
      <c r="AO195" s="29"/>
      <c r="AP195" s="40">
        <v>0</v>
      </c>
      <c r="AQ195" s="41">
        <v>0</v>
      </c>
      <c r="AR195" s="40">
        <v>1231.76</v>
      </c>
      <c r="AS195" s="41">
        <v>5.51</v>
      </c>
      <c r="AT195" s="40">
        <v>1352.75</v>
      </c>
      <c r="AU195" s="41">
        <v>5.54</v>
      </c>
      <c r="AV195" s="29"/>
      <c r="AW195" s="42">
        <v>2</v>
      </c>
      <c r="AX195" s="42">
        <v>3</v>
      </c>
      <c r="AY195" s="22">
        <v>9.09</v>
      </c>
      <c r="AZ195" s="42">
        <v>0</v>
      </c>
      <c r="BA195" s="22">
        <v>0</v>
      </c>
      <c r="BB195" s="42" t="s">
        <v>949</v>
      </c>
      <c r="BC195" s="22" t="s">
        <v>949</v>
      </c>
      <c r="BD195" s="29"/>
      <c r="BE195" s="43">
        <v>83.85</v>
      </c>
      <c r="BF195" s="39">
        <v>7.71</v>
      </c>
      <c r="BG195" s="43">
        <v>75.8</v>
      </c>
      <c r="BH195" s="39">
        <v>7.75</v>
      </c>
      <c r="BI195" s="43">
        <v>51.1</v>
      </c>
      <c r="BJ195" s="39">
        <v>14.45</v>
      </c>
      <c r="BK195" s="43">
        <v>10.25</v>
      </c>
      <c r="BL195" s="39">
        <v>4.0599999999999996</v>
      </c>
      <c r="BM195" s="29"/>
    </row>
    <row r="196" spans="1:65" x14ac:dyDescent="0.35">
      <c r="A196">
        <v>8</v>
      </c>
      <c r="B196" t="s">
        <v>420</v>
      </c>
      <c r="C196" t="s">
        <v>421</v>
      </c>
      <c r="D196" s="21">
        <v>7.2800000000000004E-2</v>
      </c>
      <c r="E196" s="22">
        <v>10.73</v>
      </c>
      <c r="F196" s="21">
        <v>0.27460000000000001</v>
      </c>
      <c r="G196" s="22">
        <v>17.88</v>
      </c>
      <c r="H196" s="21">
        <v>0.2238</v>
      </c>
      <c r="I196" s="22">
        <v>15.41</v>
      </c>
      <c r="J196" s="23">
        <v>0.49840000000000001</v>
      </c>
      <c r="K196" s="22">
        <v>16.760000000000002</v>
      </c>
      <c r="L196" s="23">
        <v>323.16000000000003</v>
      </c>
      <c r="M196" s="29"/>
      <c r="N196" s="38">
        <v>226.37</v>
      </c>
      <c r="O196" s="39">
        <v>2.99</v>
      </c>
      <c r="P196" s="38">
        <v>296.52</v>
      </c>
      <c r="Q196" s="39">
        <v>3</v>
      </c>
      <c r="R196" s="29"/>
      <c r="S196" s="23">
        <v>120</v>
      </c>
      <c r="T196" s="22">
        <v>2.56</v>
      </c>
      <c r="U196" s="23">
        <v>120</v>
      </c>
      <c r="V196" s="22">
        <v>2.56</v>
      </c>
      <c r="W196" s="23">
        <v>120</v>
      </c>
      <c r="X196" s="22">
        <v>-0.83</v>
      </c>
      <c r="Y196" s="23">
        <v>120</v>
      </c>
      <c r="Z196" s="22">
        <v>-0.83</v>
      </c>
      <c r="AA196" s="23">
        <v>171</v>
      </c>
      <c r="AB196" s="22">
        <v>-2.29</v>
      </c>
      <c r="AC196" s="23">
        <v>171</v>
      </c>
      <c r="AD196" s="22">
        <v>-2.29</v>
      </c>
      <c r="AE196" s="23">
        <v>171</v>
      </c>
      <c r="AF196" s="22">
        <v>-2.29</v>
      </c>
      <c r="AG196" s="23">
        <v>528</v>
      </c>
      <c r="AH196" s="22">
        <v>-4.5199999999999996</v>
      </c>
      <c r="AI196" s="23">
        <v>579</v>
      </c>
      <c r="AJ196" s="22">
        <v>-4.6100000000000003</v>
      </c>
      <c r="AK196" s="23">
        <v>1293</v>
      </c>
      <c r="AL196" s="22">
        <v>-5.14</v>
      </c>
      <c r="AM196" s="23">
        <v>6189</v>
      </c>
      <c r="AN196" s="22">
        <v>-5.47</v>
      </c>
      <c r="AO196" s="29"/>
      <c r="AP196" s="40">
        <v>0</v>
      </c>
      <c r="AQ196" s="41">
        <v>0</v>
      </c>
      <c r="AR196" s="40">
        <v>669.53</v>
      </c>
      <c r="AS196" s="41">
        <v>6.5</v>
      </c>
      <c r="AT196" s="40">
        <v>739.68000000000006</v>
      </c>
      <c r="AU196" s="41">
        <v>6.16</v>
      </c>
      <c r="AV196" s="29"/>
      <c r="AW196" s="42">
        <v>1.3</v>
      </c>
      <c r="AX196" s="42">
        <v>1.3</v>
      </c>
      <c r="AY196" s="22">
        <v>4</v>
      </c>
      <c r="AZ196" s="42">
        <v>0</v>
      </c>
      <c r="BA196" s="22">
        <v>0</v>
      </c>
      <c r="BB196" s="42">
        <v>0</v>
      </c>
      <c r="BC196" s="22">
        <v>0</v>
      </c>
      <c r="BD196" s="29"/>
      <c r="BE196" s="43">
        <v>83.85</v>
      </c>
      <c r="BF196" s="39">
        <v>7.71</v>
      </c>
      <c r="BG196" s="43">
        <v>75.8</v>
      </c>
      <c r="BH196" s="39">
        <v>7.82</v>
      </c>
      <c r="BI196" s="43">
        <v>51.1</v>
      </c>
      <c r="BJ196" s="39">
        <v>14.45</v>
      </c>
      <c r="BK196" s="43">
        <v>10.199999999999999</v>
      </c>
      <c r="BL196" s="39">
        <v>3.55</v>
      </c>
      <c r="BM196" s="29"/>
    </row>
    <row r="197" spans="1:65" x14ac:dyDescent="0.35">
      <c r="A197">
        <v>8</v>
      </c>
      <c r="B197" t="s">
        <v>422</v>
      </c>
      <c r="C197" t="s">
        <v>423</v>
      </c>
      <c r="D197" s="21">
        <v>9.7430000000000003E-2</v>
      </c>
      <c r="E197" s="22">
        <v>7.45</v>
      </c>
      <c r="F197" s="21">
        <v>0.34625</v>
      </c>
      <c r="G197" s="22">
        <v>6.37</v>
      </c>
      <c r="H197" s="21">
        <v>0.26926</v>
      </c>
      <c r="I197" s="22">
        <v>5.52</v>
      </c>
      <c r="J197" s="23">
        <v>0.61551</v>
      </c>
      <c r="K197" s="22">
        <v>6</v>
      </c>
      <c r="L197" s="23">
        <v>458.6</v>
      </c>
      <c r="M197" s="29"/>
      <c r="N197" s="38">
        <v>266.25</v>
      </c>
      <c r="O197" s="39">
        <v>4.1399999999999997</v>
      </c>
      <c r="P197" s="38">
        <v>417.09</v>
      </c>
      <c r="Q197" s="39">
        <v>4.1399999999999997</v>
      </c>
      <c r="R197" s="29"/>
      <c r="S197" s="23">
        <v>252.3</v>
      </c>
      <c r="T197" s="22">
        <v>1.59</v>
      </c>
      <c r="U197" s="23">
        <v>252.3</v>
      </c>
      <c r="V197" s="22">
        <v>1.59</v>
      </c>
      <c r="W197" s="23">
        <v>252.3</v>
      </c>
      <c r="X197" s="22">
        <v>1.59</v>
      </c>
      <c r="Y197" s="23">
        <v>252.3</v>
      </c>
      <c r="Z197" s="22">
        <v>1.59</v>
      </c>
      <c r="AA197" s="23">
        <v>252.3</v>
      </c>
      <c r="AB197" s="22">
        <v>1.59</v>
      </c>
      <c r="AC197" s="23">
        <v>252.3</v>
      </c>
      <c r="AD197" s="22">
        <v>1.59</v>
      </c>
      <c r="AE197" s="23">
        <v>252.3</v>
      </c>
      <c r="AF197" s="22">
        <v>1.59</v>
      </c>
      <c r="AG197" s="23">
        <v>1292.3</v>
      </c>
      <c r="AH197" s="22">
        <v>1.57</v>
      </c>
      <c r="AI197" s="23">
        <v>1552.3</v>
      </c>
      <c r="AJ197" s="22">
        <v>1.57</v>
      </c>
      <c r="AK197" s="23">
        <v>3827.3</v>
      </c>
      <c r="AL197" s="22">
        <v>1.56</v>
      </c>
      <c r="AM197" s="23">
        <v>19427.3</v>
      </c>
      <c r="AN197" s="22">
        <v>1.56</v>
      </c>
      <c r="AO197" s="29"/>
      <c r="AP197" s="40">
        <v>0</v>
      </c>
      <c r="AQ197" s="41">
        <v>0</v>
      </c>
      <c r="AR197" s="40">
        <v>977.15000000000009</v>
      </c>
      <c r="AS197" s="41">
        <v>4.97</v>
      </c>
      <c r="AT197" s="40">
        <v>1127.99</v>
      </c>
      <c r="AU197" s="41">
        <v>4.8600000000000003</v>
      </c>
      <c r="AV197" s="29"/>
      <c r="AW197" s="42">
        <v>1</v>
      </c>
      <c r="AX197" s="42">
        <v>4.05</v>
      </c>
      <c r="AY197" s="22">
        <v>32.79</v>
      </c>
      <c r="AZ197" s="42">
        <v>0</v>
      </c>
      <c r="BA197" s="22">
        <v>0</v>
      </c>
      <c r="BB197" s="42">
        <v>4.5</v>
      </c>
      <c r="BC197" s="22">
        <v>0</v>
      </c>
      <c r="BD197" s="29"/>
      <c r="BE197" s="43">
        <v>83.85</v>
      </c>
      <c r="BF197" s="39">
        <v>7.71</v>
      </c>
      <c r="BG197" s="43">
        <v>75.8</v>
      </c>
      <c r="BH197" s="39">
        <v>7.75</v>
      </c>
      <c r="BI197" s="43">
        <v>51.1</v>
      </c>
      <c r="BJ197" s="39">
        <v>22.84</v>
      </c>
      <c r="BK197" s="43">
        <v>11.2</v>
      </c>
      <c r="BL197" s="39">
        <v>2.75</v>
      </c>
      <c r="BM197" s="29"/>
    </row>
    <row r="198" spans="1:65" x14ac:dyDescent="0.35">
      <c r="A198">
        <v>8</v>
      </c>
      <c r="B198" t="s">
        <v>424</v>
      </c>
      <c r="C198" t="s">
        <v>425</v>
      </c>
      <c r="D198" s="21">
        <v>9.0499999999999997E-2</v>
      </c>
      <c r="E198" s="22">
        <v>6.36</v>
      </c>
      <c r="F198" s="21">
        <v>0.31580000000000003</v>
      </c>
      <c r="G198" s="22">
        <v>14.79</v>
      </c>
      <c r="H198" s="21">
        <v>0.26750000000000002</v>
      </c>
      <c r="I198" s="22">
        <v>25.34</v>
      </c>
      <c r="J198" s="23">
        <v>0.58330000000000004</v>
      </c>
      <c r="K198" s="22">
        <v>19.399999999999999</v>
      </c>
      <c r="L198" s="23">
        <v>345.52</v>
      </c>
      <c r="M198" s="29"/>
      <c r="N198" s="38">
        <v>339.6</v>
      </c>
      <c r="O198" s="39">
        <v>7.4</v>
      </c>
      <c r="P198" s="38">
        <v>356.76</v>
      </c>
      <c r="Q198" s="39">
        <v>7.37</v>
      </c>
      <c r="R198" s="29"/>
      <c r="S198" s="23">
        <v>233.57</v>
      </c>
      <c r="T198" s="22">
        <v>7.39</v>
      </c>
      <c r="U198" s="23">
        <v>233.57</v>
      </c>
      <c r="V198" s="22">
        <v>7.39</v>
      </c>
      <c r="W198" s="23">
        <v>282.17</v>
      </c>
      <c r="X198" s="22">
        <v>7.4</v>
      </c>
      <c r="Y198" s="23">
        <v>378.40999999999997</v>
      </c>
      <c r="Z198" s="22">
        <v>7.39</v>
      </c>
      <c r="AA198" s="23">
        <v>570.89</v>
      </c>
      <c r="AB198" s="22">
        <v>7.38</v>
      </c>
      <c r="AC198" s="23">
        <v>763.4</v>
      </c>
      <c r="AD198" s="22">
        <v>7.38</v>
      </c>
      <c r="AE198" s="23">
        <v>955.85</v>
      </c>
      <c r="AF198" s="22">
        <v>7.37</v>
      </c>
      <c r="AG198" s="23">
        <v>4035.53</v>
      </c>
      <c r="AH198" s="22">
        <v>7.37</v>
      </c>
      <c r="AI198" s="23">
        <v>4805.45</v>
      </c>
      <c r="AJ198" s="22">
        <v>7.36</v>
      </c>
      <c r="AK198" s="23">
        <v>11542.25</v>
      </c>
      <c r="AL198" s="22">
        <v>7.36</v>
      </c>
      <c r="AM198" s="23">
        <v>57737.450000000004</v>
      </c>
      <c r="AN198" s="22">
        <v>7.36</v>
      </c>
      <c r="AO198" s="29"/>
      <c r="AP198" s="40">
        <v>0</v>
      </c>
      <c r="AQ198" s="41">
        <v>0</v>
      </c>
      <c r="AR198" s="40">
        <v>918.69</v>
      </c>
      <c r="AS198" s="41">
        <v>17.25</v>
      </c>
      <c r="AT198" s="40">
        <v>935.84999999999991</v>
      </c>
      <c r="AU198" s="41">
        <v>17.04</v>
      </c>
      <c r="AV198" s="29"/>
      <c r="AW198" s="42">
        <v>1</v>
      </c>
      <c r="AX198" s="42">
        <v>3.5</v>
      </c>
      <c r="AY198" s="22">
        <v>75</v>
      </c>
      <c r="AZ198" s="42">
        <v>0</v>
      </c>
      <c r="BA198" s="22">
        <v>0</v>
      </c>
      <c r="BB198" s="42">
        <v>3.8</v>
      </c>
      <c r="BC198" s="22">
        <v>15.15</v>
      </c>
      <c r="BD198" s="29"/>
      <c r="BE198" s="43">
        <v>83.87</v>
      </c>
      <c r="BF198" s="39">
        <v>7.71</v>
      </c>
      <c r="BG198" s="43">
        <v>75.8</v>
      </c>
      <c r="BH198" s="39">
        <v>7.7</v>
      </c>
      <c r="BI198" s="43">
        <v>51.11</v>
      </c>
      <c r="BJ198" s="39">
        <v>14.47</v>
      </c>
      <c r="BK198" s="43">
        <v>13.5</v>
      </c>
      <c r="BL198" s="39">
        <v>7.57</v>
      </c>
      <c r="BM198" s="29"/>
    </row>
    <row r="199" spans="1:65" x14ac:dyDescent="0.35">
      <c r="A199">
        <v>8</v>
      </c>
      <c r="B199" t="s">
        <v>426</v>
      </c>
      <c r="C199" t="s">
        <v>427</v>
      </c>
      <c r="D199" s="21">
        <v>9.0010000000000007E-2</v>
      </c>
      <c r="E199" s="22">
        <v>1.84</v>
      </c>
      <c r="F199" s="21">
        <v>0.13596</v>
      </c>
      <c r="G199" s="22">
        <v>2.66</v>
      </c>
      <c r="H199" s="21">
        <v>9.6000000000000002E-2</v>
      </c>
      <c r="I199" s="22">
        <v>0.64</v>
      </c>
      <c r="J199" s="23">
        <v>0.23196</v>
      </c>
      <c r="K199" s="22">
        <v>1.81</v>
      </c>
      <c r="L199" s="23">
        <v>384.37</v>
      </c>
      <c r="M199" s="29"/>
      <c r="N199" s="38">
        <v>280.60000000000002</v>
      </c>
      <c r="O199" s="39">
        <v>8.34</v>
      </c>
      <c r="P199" s="38">
        <v>317.70999999999998</v>
      </c>
      <c r="Q199" s="39">
        <v>8.43</v>
      </c>
      <c r="R199" s="29"/>
      <c r="S199" s="23">
        <v>202</v>
      </c>
      <c r="T199" s="22">
        <v>5.21</v>
      </c>
      <c r="U199" s="23">
        <v>202</v>
      </c>
      <c r="V199" s="22">
        <v>5.21</v>
      </c>
      <c r="W199" s="23" t="s">
        <v>773</v>
      </c>
      <c r="X199" s="22" t="s">
        <v>773</v>
      </c>
      <c r="Y199" s="23" t="s">
        <v>773</v>
      </c>
      <c r="Z199" s="22" t="s">
        <v>773</v>
      </c>
      <c r="AA199" s="23" t="s">
        <v>773</v>
      </c>
      <c r="AB199" s="22" t="s">
        <v>773</v>
      </c>
      <c r="AC199" s="23" t="s">
        <v>773</v>
      </c>
      <c r="AD199" s="22" t="s">
        <v>773</v>
      </c>
      <c r="AE199" s="23" t="s">
        <v>773</v>
      </c>
      <c r="AF199" s="22" t="s">
        <v>773</v>
      </c>
      <c r="AG199" s="23" t="s">
        <v>773</v>
      </c>
      <c r="AH199" s="22" t="s">
        <v>773</v>
      </c>
      <c r="AI199" s="23" t="s">
        <v>773</v>
      </c>
      <c r="AJ199" s="22" t="s">
        <v>773</v>
      </c>
      <c r="AK199" s="23" t="s">
        <v>773</v>
      </c>
      <c r="AL199" s="22" t="s">
        <v>773</v>
      </c>
      <c r="AM199" s="23" t="s">
        <v>773</v>
      </c>
      <c r="AN199" s="22" t="s">
        <v>773</v>
      </c>
      <c r="AO199" s="29"/>
      <c r="AP199" s="40">
        <v>0</v>
      </c>
      <c r="AQ199" s="41">
        <v>0</v>
      </c>
      <c r="AR199" s="40">
        <v>866.97</v>
      </c>
      <c r="AS199" s="41">
        <v>4.6500000000000004</v>
      </c>
      <c r="AT199" s="40">
        <v>904.07999999999993</v>
      </c>
      <c r="AU199" s="41">
        <v>4.83</v>
      </c>
      <c r="AV199" s="29"/>
      <c r="AW199" s="42">
        <v>1.5</v>
      </c>
      <c r="AX199" s="42">
        <v>1.5</v>
      </c>
      <c r="AY199" s="22">
        <v>0</v>
      </c>
      <c r="AZ199" s="42">
        <v>0</v>
      </c>
      <c r="BA199" s="22">
        <v>0</v>
      </c>
      <c r="BB199" s="42" t="s">
        <v>949</v>
      </c>
      <c r="BC199" s="22" t="s">
        <v>949</v>
      </c>
      <c r="BD199" s="29"/>
      <c r="BE199" s="43">
        <v>83.85</v>
      </c>
      <c r="BF199" s="39">
        <v>7.85</v>
      </c>
      <c r="BG199" s="43">
        <v>75.8</v>
      </c>
      <c r="BH199" s="39">
        <v>7.82</v>
      </c>
      <c r="BI199" s="43">
        <v>51.1</v>
      </c>
      <c r="BJ199" s="39">
        <v>14.45</v>
      </c>
      <c r="BK199" s="43">
        <v>10.85</v>
      </c>
      <c r="BL199" s="39">
        <v>3.83</v>
      </c>
      <c r="BM199" s="29"/>
    </row>
    <row r="200" spans="1:65" x14ac:dyDescent="0.35">
      <c r="A200">
        <v>8</v>
      </c>
      <c r="B200" t="s">
        <v>428</v>
      </c>
      <c r="C200" t="s">
        <v>429</v>
      </c>
      <c r="D200" s="21">
        <v>9.4320000000000001E-2</v>
      </c>
      <c r="E200" s="22">
        <v>22.95</v>
      </c>
      <c r="F200" s="21">
        <v>0.33639999999999998</v>
      </c>
      <c r="G200" s="22">
        <v>6.57</v>
      </c>
      <c r="H200" s="21">
        <v>0.27110000000000001</v>
      </c>
      <c r="I200" s="22">
        <v>6.69</v>
      </c>
      <c r="J200" s="23">
        <v>0.60749999999999993</v>
      </c>
      <c r="K200" s="22">
        <v>6.62</v>
      </c>
      <c r="L200" s="23">
        <v>431.57</v>
      </c>
      <c r="M200" s="29"/>
      <c r="N200" s="38">
        <v>285.72000000000003</v>
      </c>
      <c r="O200" s="39">
        <v>-3.8</v>
      </c>
      <c r="P200" s="38">
        <v>376.44</v>
      </c>
      <c r="Q200" s="39">
        <v>1.47</v>
      </c>
      <c r="R200" s="29"/>
      <c r="S200" s="23">
        <v>161</v>
      </c>
      <c r="T200" s="22">
        <v>-0.62</v>
      </c>
      <c r="U200" s="23">
        <v>201</v>
      </c>
      <c r="V200" s="22">
        <v>-0.99</v>
      </c>
      <c r="W200" s="23">
        <v>201</v>
      </c>
      <c r="X200" s="22">
        <v>-0.99</v>
      </c>
      <c r="Y200" s="23">
        <v>402</v>
      </c>
      <c r="Z200" s="22">
        <v>-0.99</v>
      </c>
      <c r="AA200" s="23">
        <v>402</v>
      </c>
      <c r="AB200" s="22">
        <v>-0.99</v>
      </c>
      <c r="AC200" s="23">
        <v>603</v>
      </c>
      <c r="AD200" s="22">
        <v>-0.99</v>
      </c>
      <c r="AE200" s="23">
        <v>804</v>
      </c>
      <c r="AF200" s="22">
        <v>-0.99</v>
      </c>
      <c r="AG200" s="23">
        <v>2814</v>
      </c>
      <c r="AH200" s="22">
        <v>-0.99</v>
      </c>
      <c r="AI200" s="23">
        <v>3417</v>
      </c>
      <c r="AJ200" s="22">
        <v>-0.99</v>
      </c>
      <c r="AK200" s="23">
        <v>8040</v>
      </c>
      <c r="AL200" s="22">
        <v>-0.99</v>
      </c>
      <c r="AM200" s="23">
        <v>40200</v>
      </c>
      <c r="AN200" s="22">
        <v>-0.99</v>
      </c>
      <c r="AO200" s="29"/>
      <c r="AP200" s="40">
        <v>0</v>
      </c>
      <c r="AQ200" s="41">
        <v>0</v>
      </c>
      <c r="AR200" s="40">
        <v>878.29</v>
      </c>
      <c r="AS200" s="41">
        <v>8.43</v>
      </c>
      <c r="AT200" s="40">
        <v>1009.01</v>
      </c>
      <c r="AU200" s="41">
        <v>9.08</v>
      </c>
      <c r="AV200" s="29"/>
      <c r="AW200" s="42">
        <v>0</v>
      </c>
      <c r="AX200" s="42">
        <v>0</v>
      </c>
      <c r="AY200" s="22">
        <v>0</v>
      </c>
      <c r="AZ200" s="42">
        <v>0</v>
      </c>
      <c r="BA200" s="22">
        <v>0</v>
      </c>
      <c r="BB200" s="42">
        <v>2.2999999999999998</v>
      </c>
      <c r="BC200" s="22">
        <v>9.52</v>
      </c>
      <c r="BD200" s="29"/>
      <c r="BE200" s="43">
        <v>83.85</v>
      </c>
      <c r="BF200" s="39">
        <v>7.71</v>
      </c>
      <c r="BG200" s="43">
        <v>75.8</v>
      </c>
      <c r="BH200" s="39">
        <v>7.75</v>
      </c>
      <c r="BI200" s="43">
        <v>51.1</v>
      </c>
      <c r="BJ200" s="39">
        <v>14.45</v>
      </c>
      <c r="BK200" s="43">
        <v>11.85</v>
      </c>
      <c r="BL200" s="39">
        <v>5.8</v>
      </c>
      <c r="BM200" s="29"/>
    </row>
    <row r="201" spans="1:65" x14ac:dyDescent="0.35">
      <c r="A201">
        <v>8</v>
      </c>
      <c r="B201" t="s">
        <v>430</v>
      </c>
      <c r="C201" t="s">
        <v>431</v>
      </c>
      <c r="D201" s="21">
        <v>9.1600000000000001E-2</v>
      </c>
      <c r="E201" s="22">
        <v>12.83</v>
      </c>
      <c r="F201" s="21">
        <v>0.38100000000000001</v>
      </c>
      <c r="G201" s="22">
        <v>11.29</v>
      </c>
      <c r="H201" s="21">
        <v>0.3039</v>
      </c>
      <c r="I201" s="22">
        <v>11.31</v>
      </c>
      <c r="J201" s="23">
        <v>0.68490000000000006</v>
      </c>
      <c r="K201" s="22">
        <v>11.3</v>
      </c>
      <c r="L201" s="23">
        <v>366.27</v>
      </c>
      <c r="M201" s="29"/>
      <c r="N201" s="38">
        <v>373.22</v>
      </c>
      <c r="O201" s="39">
        <v>8.4600000000000009</v>
      </c>
      <c r="P201" s="38">
        <v>399.27</v>
      </c>
      <c r="Q201" s="39">
        <v>7.86</v>
      </c>
      <c r="R201" s="29"/>
      <c r="S201" s="23">
        <v>530.09</v>
      </c>
      <c r="T201" s="22">
        <v>11.19</v>
      </c>
      <c r="U201" s="23">
        <v>530.09</v>
      </c>
      <c r="V201" s="22">
        <v>11.19</v>
      </c>
      <c r="W201" s="23">
        <v>530.08999999999992</v>
      </c>
      <c r="X201" s="22">
        <v>11.19</v>
      </c>
      <c r="Y201" s="23">
        <v>530.08999999999992</v>
      </c>
      <c r="Z201" s="22">
        <v>11.19</v>
      </c>
      <c r="AA201" s="23">
        <v>530.08999999999992</v>
      </c>
      <c r="AB201" s="22">
        <v>11.19</v>
      </c>
      <c r="AC201" s="23">
        <v>530.08999999999992</v>
      </c>
      <c r="AD201" s="22">
        <v>11.19</v>
      </c>
      <c r="AE201" s="23">
        <v>860.08999999999992</v>
      </c>
      <c r="AF201" s="22">
        <v>10.73</v>
      </c>
      <c r="AG201" s="23">
        <v>6140.09</v>
      </c>
      <c r="AH201" s="22">
        <v>10.1</v>
      </c>
      <c r="AI201" s="23">
        <v>7460.09</v>
      </c>
      <c r="AJ201" s="22">
        <v>10.08</v>
      </c>
      <c r="AK201" s="23">
        <v>15160.090000000002</v>
      </c>
      <c r="AL201" s="22">
        <v>10.039999999999999</v>
      </c>
      <c r="AM201" s="23">
        <v>45960.09</v>
      </c>
      <c r="AN201" s="22">
        <v>10.01</v>
      </c>
      <c r="AO201" s="29"/>
      <c r="AP201" s="40">
        <v>0</v>
      </c>
      <c r="AQ201" s="41">
        <v>0</v>
      </c>
      <c r="AR201" s="40">
        <v>1269.58</v>
      </c>
      <c r="AS201" s="41">
        <v>10.83</v>
      </c>
      <c r="AT201" s="40">
        <v>1295.6300000000001</v>
      </c>
      <c r="AU201" s="41">
        <v>10.59</v>
      </c>
      <c r="AV201" s="29"/>
      <c r="AW201" s="42">
        <v>1.87</v>
      </c>
      <c r="AX201" s="42">
        <v>1.87</v>
      </c>
      <c r="AY201" s="22">
        <v>11.31</v>
      </c>
      <c r="AZ201" s="42">
        <v>90</v>
      </c>
      <c r="BA201" s="22">
        <v>11.18</v>
      </c>
      <c r="BB201" s="42">
        <v>4</v>
      </c>
      <c r="BC201" s="22">
        <v>0</v>
      </c>
      <c r="BD201" s="29"/>
      <c r="BE201" s="43">
        <v>83.85</v>
      </c>
      <c r="BF201" s="39">
        <v>7.71</v>
      </c>
      <c r="BG201" s="43">
        <v>75.8</v>
      </c>
      <c r="BH201" s="39">
        <v>7.75</v>
      </c>
      <c r="BI201" s="43">
        <v>51.1</v>
      </c>
      <c r="BJ201" s="39">
        <v>14.45</v>
      </c>
      <c r="BK201" s="43">
        <v>16.600000000000001</v>
      </c>
      <c r="BL201" s="39">
        <v>5.73</v>
      </c>
      <c r="BM201" s="29"/>
    </row>
    <row r="202" spans="1:65" x14ac:dyDescent="0.35">
      <c r="A202">
        <v>8</v>
      </c>
      <c r="B202" t="s">
        <v>432</v>
      </c>
      <c r="C202" t="s">
        <v>433</v>
      </c>
      <c r="D202" s="21">
        <v>0.10539999999999999</v>
      </c>
      <c r="E202" s="22">
        <v>8.42</v>
      </c>
      <c r="F202" s="21">
        <v>0.28520000000000001</v>
      </c>
      <c r="G202" s="22">
        <v>10.15</v>
      </c>
      <c r="H202" s="21">
        <v>0.21410000000000001</v>
      </c>
      <c r="I202" s="22">
        <v>10.16</v>
      </c>
      <c r="J202" s="23">
        <v>0.49930000000000002</v>
      </c>
      <c r="K202" s="22">
        <v>10.15</v>
      </c>
      <c r="L202" s="23">
        <v>440.85</v>
      </c>
      <c r="M202" s="29"/>
      <c r="N202" s="38">
        <v>333.04</v>
      </c>
      <c r="O202" s="39">
        <v>0.31</v>
      </c>
      <c r="P202" s="38">
        <v>344.09</v>
      </c>
      <c r="Q202" s="39">
        <v>3.64</v>
      </c>
      <c r="R202" s="29"/>
      <c r="S202" s="23">
        <v>206.5</v>
      </c>
      <c r="T202" s="22">
        <v>1.23</v>
      </c>
      <c r="U202" s="23">
        <v>206.5</v>
      </c>
      <c r="V202" s="22">
        <v>1.23</v>
      </c>
      <c r="W202" s="23">
        <v>206.5</v>
      </c>
      <c r="X202" s="22">
        <v>1.23</v>
      </c>
      <c r="Y202" s="23">
        <v>206.5</v>
      </c>
      <c r="Z202" s="22">
        <v>1.23</v>
      </c>
      <c r="AA202" s="23">
        <v>206.5</v>
      </c>
      <c r="AB202" s="22">
        <v>1.23</v>
      </c>
      <c r="AC202" s="23">
        <v>206.5</v>
      </c>
      <c r="AD202" s="22">
        <v>1.23</v>
      </c>
      <c r="AE202" s="23">
        <v>206.5</v>
      </c>
      <c r="AF202" s="22">
        <v>1.23</v>
      </c>
      <c r="AG202" s="23">
        <v>1239</v>
      </c>
      <c r="AH202" s="22">
        <v>1.23</v>
      </c>
      <c r="AI202" s="23">
        <v>1239</v>
      </c>
      <c r="AJ202" s="22">
        <v>1.23</v>
      </c>
      <c r="AK202" s="23">
        <v>2667.9</v>
      </c>
      <c r="AL202" s="22">
        <v>4.75</v>
      </c>
      <c r="AM202" s="23">
        <v>14099.1</v>
      </c>
      <c r="AN202" s="22">
        <v>7.37</v>
      </c>
      <c r="AO202" s="29"/>
      <c r="AP202" s="40">
        <v>0</v>
      </c>
      <c r="AQ202" s="41">
        <v>0</v>
      </c>
      <c r="AR202" s="40">
        <v>980.3900000000001</v>
      </c>
      <c r="AS202" s="41">
        <v>4.01</v>
      </c>
      <c r="AT202" s="40">
        <v>991.44</v>
      </c>
      <c r="AU202" s="41">
        <v>5.18</v>
      </c>
      <c r="AV202" s="29"/>
      <c r="AW202" s="42">
        <v>0</v>
      </c>
      <c r="AX202" s="42">
        <v>0</v>
      </c>
      <c r="AY202" s="22">
        <v>0</v>
      </c>
      <c r="AZ202" s="42">
        <v>82.71</v>
      </c>
      <c r="BA202" s="22">
        <v>8</v>
      </c>
      <c r="BB202" s="42">
        <v>0</v>
      </c>
      <c r="BC202" s="22">
        <v>0</v>
      </c>
      <c r="BD202" s="29"/>
      <c r="BE202" s="43">
        <v>83.85</v>
      </c>
      <c r="BF202" s="39">
        <v>7.71</v>
      </c>
      <c r="BG202" s="43">
        <v>75.8</v>
      </c>
      <c r="BH202" s="39">
        <v>7.75</v>
      </c>
      <c r="BI202" s="43">
        <v>51.11</v>
      </c>
      <c r="BJ202" s="39">
        <v>14.47</v>
      </c>
      <c r="BK202" s="43">
        <v>7.5</v>
      </c>
      <c r="BL202" s="39">
        <v>7.91</v>
      </c>
      <c r="BM202" s="29"/>
    </row>
    <row r="203" spans="1:65" x14ac:dyDescent="0.35">
      <c r="A203">
        <v>8</v>
      </c>
      <c r="B203" s="24" t="s">
        <v>434</v>
      </c>
      <c r="C203" t="s">
        <v>435</v>
      </c>
      <c r="D203" s="21">
        <v>9.3399999999999997E-2</v>
      </c>
      <c r="E203" s="22">
        <v>6.22</v>
      </c>
      <c r="F203" s="21">
        <v>0.2949</v>
      </c>
      <c r="G203" s="22">
        <v>8.3800000000000008</v>
      </c>
      <c r="H203" s="21">
        <v>0.23649999999999999</v>
      </c>
      <c r="I203" s="22">
        <v>9.92</v>
      </c>
      <c r="J203" s="23">
        <v>0.53139999999999998</v>
      </c>
      <c r="K203" s="22">
        <v>9.06</v>
      </c>
      <c r="L203" s="23">
        <v>433.92</v>
      </c>
      <c r="M203" s="29"/>
      <c r="N203" s="38">
        <v>278.14999999999998</v>
      </c>
      <c r="O203" s="39">
        <v>-3.74</v>
      </c>
      <c r="P203" s="38">
        <v>409.62</v>
      </c>
      <c r="Q203" s="39">
        <v>1.35</v>
      </c>
      <c r="R203" s="29"/>
      <c r="S203" s="23">
        <v>183.89</v>
      </c>
      <c r="T203" s="22">
        <v>7.98</v>
      </c>
      <c r="U203" s="23">
        <v>218.33</v>
      </c>
      <c r="V203" s="22">
        <v>7.97</v>
      </c>
      <c r="W203" s="23">
        <v>218.32999999999998</v>
      </c>
      <c r="X203" s="22">
        <v>7.97</v>
      </c>
      <c r="Y203" s="23">
        <v>218.32999999999998</v>
      </c>
      <c r="Z203" s="22">
        <v>7.97</v>
      </c>
      <c r="AA203" s="23">
        <v>287.20999999999998</v>
      </c>
      <c r="AB203" s="22">
        <v>7.95</v>
      </c>
      <c r="AC203" s="23">
        <v>287.20999999999998</v>
      </c>
      <c r="AD203" s="22">
        <v>7.95</v>
      </c>
      <c r="AE203" s="23">
        <v>356.09</v>
      </c>
      <c r="AF203" s="22">
        <v>7.94</v>
      </c>
      <c r="AG203" s="23">
        <v>907.12999999999988</v>
      </c>
      <c r="AH203" s="22">
        <v>7.91</v>
      </c>
      <c r="AI203" s="23">
        <v>1044.8900000000001</v>
      </c>
      <c r="AJ203" s="22">
        <v>7.91</v>
      </c>
      <c r="AK203" s="23">
        <v>2215.85</v>
      </c>
      <c r="AL203" s="22">
        <v>7.9</v>
      </c>
      <c r="AM203" s="23">
        <v>8328.9500000000007</v>
      </c>
      <c r="AN203" s="22">
        <v>7.9</v>
      </c>
      <c r="AO203" s="29"/>
      <c r="AP203" s="40">
        <v>76</v>
      </c>
      <c r="AQ203" s="41">
        <v>76</v>
      </c>
      <c r="AR203" s="40">
        <v>819.95999999999992</v>
      </c>
      <c r="AS203" s="41">
        <v>1.89</v>
      </c>
      <c r="AT203" s="40">
        <v>985.86999999999989</v>
      </c>
      <c r="AU203" s="41">
        <v>3.57</v>
      </c>
      <c r="AV203" s="29"/>
      <c r="AW203" s="42">
        <v>0</v>
      </c>
      <c r="AX203" s="42">
        <v>0</v>
      </c>
      <c r="AY203" s="22">
        <v>0</v>
      </c>
      <c r="AZ203" s="42">
        <v>145.44</v>
      </c>
      <c r="BA203" s="22">
        <v>7.93</v>
      </c>
      <c r="BB203" s="42">
        <v>0</v>
      </c>
      <c r="BC203" s="22">
        <v>0</v>
      </c>
      <c r="BD203" s="29"/>
      <c r="BE203" s="43">
        <v>83.85</v>
      </c>
      <c r="BF203" s="39">
        <v>7.71</v>
      </c>
      <c r="BG203" s="43">
        <v>75.8</v>
      </c>
      <c r="BH203" s="39">
        <v>7.75</v>
      </c>
      <c r="BI203" s="43">
        <v>51.1</v>
      </c>
      <c r="BJ203" s="39">
        <v>14.45</v>
      </c>
      <c r="BK203" s="43">
        <v>13.25</v>
      </c>
      <c r="BL203" s="39">
        <v>7.72</v>
      </c>
      <c r="BM203" s="29"/>
    </row>
    <row r="204" spans="1:65" x14ac:dyDescent="0.35">
      <c r="A204">
        <v>8</v>
      </c>
      <c r="B204" t="s">
        <v>436</v>
      </c>
      <c r="C204" t="s">
        <v>437</v>
      </c>
      <c r="D204" s="21">
        <v>9.2100000000000001E-2</v>
      </c>
      <c r="E204" s="22">
        <v>4.91</v>
      </c>
      <c r="F204" s="21">
        <v>0.22650000000000001</v>
      </c>
      <c r="G204" s="22">
        <v>4.33</v>
      </c>
      <c r="H204" s="21">
        <v>0.1368</v>
      </c>
      <c r="I204" s="22">
        <v>4.37</v>
      </c>
      <c r="J204" s="23">
        <v>0.36330000000000001</v>
      </c>
      <c r="K204" s="22">
        <v>4.34</v>
      </c>
      <c r="L204" s="23">
        <v>437.22</v>
      </c>
      <c r="M204" s="29"/>
      <c r="N204" s="38">
        <v>400</v>
      </c>
      <c r="O204" s="39">
        <v>23.08</v>
      </c>
      <c r="P204" s="38">
        <v>430</v>
      </c>
      <c r="Q204" s="39">
        <v>21.13</v>
      </c>
      <c r="R204" s="29"/>
      <c r="S204" s="23">
        <v>206</v>
      </c>
      <c r="T204" s="22">
        <v>0</v>
      </c>
      <c r="U204" s="23">
        <v>235</v>
      </c>
      <c r="V204" s="22">
        <v>0</v>
      </c>
      <c r="W204" s="23">
        <v>206</v>
      </c>
      <c r="X204" s="22">
        <v>0</v>
      </c>
      <c r="Y204" s="23">
        <v>251</v>
      </c>
      <c r="Z204" s="22">
        <v>0</v>
      </c>
      <c r="AA204" s="23">
        <v>323</v>
      </c>
      <c r="AB204" s="22">
        <v>0</v>
      </c>
      <c r="AC204" s="23">
        <v>323</v>
      </c>
      <c r="AD204" s="22">
        <v>0</v>
      </c>
      <c r="AE204" s="23">
        <v>458</v>
      </c>
      <c r="AF204" s="22">
        <v>0</v>
      </c>
      <c r="AG204" s="23">
        <v>1268</v>
      </c>
      <c r="AH204" s="22">
        <v>0</v>
      </c>
      <c r="AI204" s="23">
        <v>1268</v>
      </c>
      <c r="AJ204" s="22">
        <v>0</v>
      </c>
      <c r="AK204" s="23">
        <v>1988</v>
      </c>
      <c r="AL204" s="22">
        <v>0</v>
      </c>
      <c r="AM204" s="23">
        <v>3788</v>
      </c>
      <c r="AN204" s="22">
        <v>0</v>
      </c>
      <c r="AO204" s="29"/>
      <c r="AP204" s="40">
        <v>0</v>
      </c>
      <c r="AQ204" s="41">
        <v>0</v>
      </c>
      <c r="AR204" s="40">
        <v>1043.22</v>
      </c>
      <c r="AS204" s="41">
        <v>10.07</v>
      </c>
      <c r="AT204" s="40">
        <v>1102.22</v>
      </c>
      <c r="AU204" s="41">
        <v>9.48</v>
      </c>
      <c r="AV204" s="29"/>
      <c r="AW204" s="42">
        <v>0</v>
      </c>
      <c r="AX204" s="42">
        <v>0</v>
      </c>
      <c r="AY204" s="22">
        <v>0</v>
      </c>
      <c r="AZ204" s="42">
        <v>0</v>
      </c>
      <c r="BA204" s="22">
        <v>0</v>
      </c>
      <c r="BB204" s="42">
        <v>0</v>
      </c>
      <c r="BC204" s="22">
        <v>0</v>
      </c>
      <c r="BD204" s="29"/>
      <c r="BE204" s="43">
        <v>83.85</v>
      </c>
      <c r="BF204" s="39">
        <v>7.71</v>
      </c>
      <c r="BG204" s="43">
        <v>75.8</v>
      </c>
      <c r="BH204" s="39">
        <v>7.75</v>
      </c>
      <c r="BI204" s="43">
        <v>51.1</v>
      </c>
      <c r="BJ204" s="39">
        <v>14.45</v>
      </c>
      <c r="BK204" s="43">
        <v>13.5</v>
      </c>
      <c r="BL204" s="39">
        <v>8.8699999999999992</v>
      </c>
      <c r="BM204" s="29"/>
    </row>
    <row r="205" spans="1:65" x14ac:dyDescent="0.35">
      <c r="A205">
        <v>8</v>
      </c>
      <c r="B205" t="s">
        <v>438</v>
      </c>
      <c r="C205" t="s">
        <v>439</v>
      </c>
      <c r="D205" s="21">
        <v>7.9990000000000006E-2</v>
      </c>
      <c r="E205" s="22">
        <v>6.81</v>
      </c>
      <c r="F205" s="21">
        <v>0.27827000000000002</v>
      </c>
      <c r="G205" s="22">
        <v>9.5399999999999991</v>
      </c>
      <c r="H205" s="21">
        <v>0.23222000000000001</v>
      </c>
      <c r="I205" s="22">
        <v>9.4600000000000009</v>
      </c>
      <c r="J205" s="23">
        <v>0.51049</v>
      </c>
      <c r="K205" s="22">
        <v>9.5</v>
      </c>
      <c r="L205" s="23">
        <v>342.43</v>
      </c>
      <c r="M205" s="29"/>
      <c r="N205" s="38">
        <v>214.05</v>
      </c>
      <c r="O205" s="39">
        <v>5.85</v>
      </c>
      <c r="P205" s="38">
        <v>261.08999999999997</v>
      </c>
      <c r="Q205" s="39">
        <v>5.95</v>
      </c>
      <c r="R205" s="29"/>
      <c r="S205" s="23">
        <v>170.15</v>
      </c>
      <c r="T205" s="22">
        <v>4.34</v>
      </c>
      <c r="U205" s="23">
        <v>226.86</v>
      </c>
      <c r="V205" s="22">
        <v>4.33</v>
      </c>
      <c r="W205" s="23" t="s">
        <v>773</v>
      </c>
      <c r="X205" s="22" t="s">
        <v>773</v>
      </c>
      <c r="Y205" s="23" t="s">
        <v>773</v>
      </c>
      <c r="Z205" s="22" t="s">
        <v>773</v>
      </c>
      <c r="AA205" s="23" t="s">
        <v>773</v>
      </c>
      <c r="AB205" s="22" t="s">
        <v>773</v>
      </c>
      <c r="AC205" s="23" t="s">
        <v>773</v>
      </c>
      <c r="AD205" s="22" t="s">
        <v>773</v>
      </c>
      <c r="AE205" s="23" t="s">
        <v>773</v>
      </c>
      <c r="AF205" s="22" t="s">
        <v>773</v>
      </c>
      <c r="AG205" s="23" t="s">
        <v>773</v>
      </c>
      <c r="AH205" s="22" t="s">
        <v>773</v>
      </c>
      <c r="AI205" s="23" t="s">
        <v>773</v>
      </c>
      <c r="AJ205" s="22" t="s">
        <v>773</v>
      </c>
      <c r="AK205" s="23" t="s">
        <v>773</v>
      </c>
      <c r="AL205" s="22" t="s">
        <v>773</v>
      </c>
      <c r="AM205" s="23" t="s">
        <v>773</v>
      </c>
      <c r="AN205" s="22" t="s">
        <v>773</v>
      </c>
      <c r="AO205" s="29"/>
      <c r="AP205" s="40">
        <v>0</v>
      </c>
      <c r="AQ205" s="41">
        <v>0</v>
      </c>
      <c r="AR205" s="40">
        <v>726.63</v>
      </c>
      <c r="AS205" s="41">
        <v>5.94</v>
      </c>
      <c r="AT205" s="40">
        <v>830.38</v>
      </c>
      <c r="AU205" s="41">
        <v>5.85</v>
      </c>
      <c r="AV205" s="29"/>
      <c r="AW205" s="42">
        <v>1.25</v>
      </c>
      <c r="AX205" s="42">
        <v>1.25</v>
      </c>
      <c r="AY205" s="22">
        <v>4.17</v>
      </c>
      <c r="AZ205" s="42">
        <v>95.8</v>
      </c>
      <c r="BA205" s="22">
        <v>3.29</v>
      </c>
      <c r="BB205" s="42">
        <v>0</v>
      </c>
      <c r="BC205" s="22">
        <v>0</v>
      </c>
      <c r="BD205" s="29"/>
      <c r="BE205" s="43">
        <v>83.85</v>
      </c>
      <c r="BF205" s="39">
        <v>7.71</v>
      </c>
      <c r="BG205" s="43">
        <v>75.8</v>
      </c>
      <c r="BH205" s="39">
        <v>7.75</v>
      </c>
      <c r="BI205" s="43">
        <v>51.1</v>
      </c>
      <c r="BJ205" s="39">
        <v>14.45</v>
      </c>
      <c r="BK205" s="43">
        <v>9.65</v>
      </c>
      <c r="BL205" s="39">
        <v>3.21</v>
      </c>
      <c r="BM205" s="29"/>
    </row>
    <row r="206" spans="1:65" x14ac:dyDescent="0.35">
      <c r="A206">
        <v>8</v>
      </c>
      <c r="B206" t="s">
        <v>440</v>
      </c>
      <c r="C206" t="s">
        <v>441</v>
      </c>
      <c r="D206" s="21">
        <v>0.09</v>
      </c>
      <c r="E206" s="22">
        <v>7.75</v>
      </c>
      <c r="F206" s="21">
        <v>0.16700000000000001</v>
      </c>
      <c r="G206" s="22">
        <v>8.8699999999999992</v>
      </c>
      <c r="H206" s="21">
        <v>0.1467</v>
      </c>
      <c r="I206" s="22">
        <v>0.4</v>
      </c>
      <c r="J206" s="23">
        <v>0.31369999999999998</v>
      </c>
      <c r="K206" s="22">
        <v>4.74</v>
      </c>
      <c r="L206" s="23">
        <v>482.95</v>
      </c>
      <c r="M206" s="29"/>
      <c r="N206" s="38">
        <v>335.41</v>
      </c>
      <c r="O206" s="39">
        <v>8.31</v>
      </c>
      <c r="P206" s="38">
        <v>366.21</v>
      </c>
      <c r="Q206" s="39">
        <v>8.57</v>
      </c>
      <c r="R206" s="29"/>
      <c r="S206" s="23">
        <v>303</v>
      </c>
      <c r="T206" s="22">
        <v>5.21</v>
      </c>
      <c r="U206" s="23">
        <v>303</v>
      </c>
      <c r="V206" s="22">
        <v>5.21</v>
      </c>
      <c r="W206" s="23">
        <v>303</v>
      </c>
      <c r="X206" s="22">
        <v>5.21</v>
      </c>
      <c r="Y206" s="23">
        <v>303</v>
      </c>
      <c r="Z206" s="22">
        <v>5.21</v>
      </c>
      <c r="AA206" s="23">
        <v>303</v>
      </c>
      <c r="AB206" s="22">
        <v>5.21</v>
      </c>
      <c r="AC206" s="23">
        <v>303</v>
      </c>
      <c r="AD206" s="22">
        <v>5.21</v>
      </c>
      <c r="AE206" s="23">
        <v>303</v>
      </c>
      <c r="AF206" s="22">
        <v>5.21</v>
      </c>
      <c r="AG206" s="23">
        <v>303</v>
      </c>
      <c r="AH206" s="22">
        <v>5.21</v>
      </c>
      <c r="AI206" s="23">
        <v>303</v>
      </c>
      <c r="AJ206" s="22">
        <v>5.21</v>
      </c>
      <c r="AK206" s="23">
        <v>2714</v>
      </c>
      <c r="AL206" s="22">
        <v>5.19</v>
      </c>
      <c r="AM206" s="23">
        <v>2714</v>
      </c>
      <c r="AN206" s="22">
        <v>5.19</v>
      </c>
      <c r="AO206" s="29"/>
      <c r="AP206" s="40">
        <v>0</v>
      </c>
      <c r="AQ206" s="41">
        <v>0</v>
      </c>
      <c r="AR206" s="40">
        <v>1121.3600000000001</v>
      </c>
      <c r="AS206" s="41">
        <v>7.22</v>
      </c>
      <c r="AT206" s="40">
        <v>1152.1599999999999</v>
      </c>
      <c r="AU206" s="41">
        <v>7.33</v>
      </c>
      <c r="AV206" s="29"/>
      <c r="AW206" s="42">
        <v>0</v>
      </c>
      <c r="AX206" s="42">
        <v>0</v>
      </c>
      <c r="AY206" s="22">
        <v>0</v>
      </c>
      <c r="AZ206" s="42">
        <v>0</v>
      </c>
      <c r="BA206" s="22">
        <v>0</v>
      </c>
      <c r="BB206" s="42">
        <v>0</v>
      </c>
      <c r="BC206" s="22">
        <v>0</v>
      </c>
      <c r="BD206" s="29"/>
      <c r="BE206" s="43">
        <v>83.87</v>
      </c>
      <c r="BF206" s="39">
        <v>7.73</v>
      </c>
      <c r="BG206" s="43">
        <v>75.8</v>
      </c>
      <c r="BH206" s="39">
        <v>7.75</v>
      </c>
      <c r="BI206" s="43">
        <v>51.11</v>
      </c>
      <c r="BJ206" s="39">
        <v>14.6</v>
      </c>
      <c r="BK206" s="43">
        <v>12.15</v>
      </c>
      <c r="BL206" s="39">
        <v>5.19</v>
      </c>
      <c r="BM206" s="29"/>
    </row>
    <row r="207" spans="1:65" x14ac:dyDescent="0.35">
      <c r="A207">
        <v>8</v>
      </c>
      <c r="B207" t="s">
        <v>442</v>
      </c>
      <c r="C207" t="s">
        <v>443</v>
      </c>
      <c r="D207" s="21">
        <v>0.108</v>
      </c>
      <c r="E207" s="22">
        <v>16.84</v>
      </c>
      <c r="F207" s="21">
        <v>0.54510000000000003</v>
      </c>
      <c r="G207" s="22">
        <v>15.06</v>
      </c>
      <c r="H207" s="21">
        <v>0.16120000000000001</v>
      </c>
      <c r="I207" s="22">
        <v>15.06</v>
      </c>
      <c r="J207" s="23">
        <v>0.70630000000000004</v>
      </c>
      <c r="K207" s="22">
        <v>15.06</v>
      </c>
      <c r="L207" s="23">
        <v>543.44000000000005</v>
      </c>
      <c r="M207" s="29"/>
      <c r="N207" s="38">
        <v>255.71</v>
      </c>
      <c r="O207" s="39">
        <v>0</v>
      </c>
      <c r="P207" s="38">
        <v>371.85</v>
      </c>
      <c r="Q207" s="39">
        <v>0</v>
      </c>
      <c r="R207" s="29"/>
      <c r="S207" s="23">
        <v>164.38</v>
      </c>
      <c r="T207" s="22">
        <v>12.47</v>
      </c>
      <c r="U207" s="23">
        <v>164.38</v>
      </c>
      <c r="V207" s="22">
        <v>12.47</v>
      </c>
      <c r="W207" s="23">
        <v>164.38</v>
      </c>
      <c r="X207" s="22">
        <v>12.47</v>
      </c>
      <c r="Y207" s="23">
        <v>164.38</v>
      </c>
      <c r="Z207" s="22">
        <v>12.47</v>
      </c>
      <c r="AA207" s="23">
        <v>278.85000000000002</v>
      </c>
      <c r="AB207" s="22">
        <v>12.48</v>
      </c>
      <c r="AC207" s="23">
        <v>278.85000000000002</v>
      </c>
      <c r="AD207" s="22">
        <v>12.48</v>
      </c>
      <c r="AE207" s="23">
        <v>393.32</v>
      </c>
      <c r="AF207" s="22">
        <v>12.47</v>
      </c>
      <c r="AG207" s="23">
        <v>1652.49</v>
      </c>
      <c r="AH207" s="22">
        <v>12.47</v>
      </c>
      <c r="AI207" s="23">
        <v>1881.43</v>
      </c>
      <c r="AJ207" s="22">
        <v>12.47</v>
      </c>
      <c r="AK207" s="23">
        <v>4628.71</v>
      </c>
      <c r="AL207" s="22">
        <v>12.47</v>
      </c>
      <c r="AM207" s="23">
        <v>22943.91</v>
      </c>
      <c r="AN207" s="22">
        <v>12.47</v>
      </c>
      <c r="AO207" s="29"/>
      <c r="AP207" s="40">
        <v>0</v>
      </c>
      <c r="AQ207" s="41">
        <v>0</v>
      </c>
      <c r="AR207" s="40">
        <v>963.53000000000009</v>
      </c>
      <c r="AS207" s="41">
        <v>11.14</v>
      </c>
      <c r="AT207" s="40">
        <v>1079.67</v>
      </c>
      <c r="AU207" s="41">
        <v>9.82</v>
      </c>
      <c r="AV207" s="29"/>
      <c r="AW207" s="42">
        <v>1.86</v>
      </c>
      <c r="AX207" s="42">
        <v>1.86</v>
      </c>
      <c r="AY207" s="22">
        <v>0</v>
      </c>
      <c r="AZ207" s="42">
        <v>132.21</v>
      </c>
      <c r="BA207" s="22">
        <v>6.06</v>
      </c>
      <c r="BB207" s="42">
        <v>3</v>
      </c>
      <c r="BC207" s="22">
        <v>0</v>
      </c>
      <c r="BD207" s="29"/>
      <c r="BE207" s="43">
        <v>83.85</v>
      </c>
      <c r="BF207" s="39">
        <v>7.85</v>
      </c>
      <c r="BG207" s="43">
        <v>75.8</v>
      </c>
      <c r="BH207" s="39">
        <v>7.82</v>
      </c>
      <c r="BI207" s="43">
        <v>51.1</v>
      </c>
      <c r="BJ207" s="39">
        <v>14.45</v>
      </c>
      <c r="BK207" s="43">
        <v>16.600000000000001</v>
      </c>
      <c r="BL207" s="39">
        <v>5.73</v>
      </c>
      <c r="BM207" s="29"/>
    </row>
    <row r="208" spans="1:65" x14ac:dyDescent="0.35">
      <c r="A208">
        <v>8</v>
      </c>
      <c r="B208" t="s">
        <v>444</v>
      </c>
      <c r="C208" t="s">
        <v>445</v>
      </c>
      <c r="D208" s="21">
        <v>8.5599999999999996E-2</v>
      </c>
      <c r="E208" s="22">
        <v>1.81</v>
      </c>
      <c r="F208" s="21">
        <v>0.28079999999999999</v>
      </c>
      <c r="G208" s="22">
        <v>-4.53</v>
      </c>
      <c r="H208" s="21">
        <v>0.2225</v>
      </c>
      <c r="I208" s="22">
        <v>-4.55</v>
      </c>
      <c r="J208" s="23">
        <v>0.50329999999999997</v>
      </c>
      <c r="K208" s="22">
        <v>-4.54</v>
      </c>
      <c r="L208" s="23">
        <v>373.11</v>
      </c>
      <c r="M208" s="29"/>
      <c r="N208" s="38">
        <v>382.3</v>
      </c>
      <c r="O208" s="39">
        <v>6.79</v>
      </c>
      <c r="P208" s="38">
        <v>458.76</v>
      </c>
      <c r="Q208" s="39">
        <v>6.79</v>
      </c>
      <c r="R208" s="29"/>
      <c r="S208" s="23">
        <v>259.2</v>
      </c>
      <c r="T208" s="22">
        <v>5.05</v>
      </c>
      <c r="U208" s="23">
        <v>335.4</v>
      </c>
      <c r="V208" s="22">
        <v>5.03</v>
      </c>
      <c r="W208" s="23">
        <v>259.2</v>
      </c>
      <c r="X208" s="22">
        <v>5.05</v>
      </c>
      <c r="Y208" s="23">
        <v>335.4</v>
      </c>
      <c r="Z208" s="22">
        <v>5.03</v>
      </c>
      <c r="AA208" s="23">
        <v>411.6</v>
      </c>
      <c r="AB208" s="22">
        <v>5.01</v>
      </c>
      <c r="AC208" s="23">
        <v>487.8</v>
      </c>
      <c r="AD208" s="22">
        <v>5</v>
      </c>
      <c r="AE208" s="23">
        <v>564</v>
      </c>
      <c r="AF208" s="22">
        <v>5</v>
      </c>
      <c r="AG208" s="23">
        <v>1783.2</v>
      </c>
      <c r="AH208" s="22">
        <v>4.97</v>
      </c>
      <c r="AI208" s="23">
        <v>2088</v>
      </c>
      <c r="AJ208" s="22">
        <v>4.97</v>
      </c>
      <c r="AK208" s="23">
        <v>4755</v>
      </c>
      <c r="AL208" s="22">
        <v>4.96</v>
      </c>
      <c r="AM208" s="23">
        <v>23043</v>
      </c>
      <c r="AN208" s="22">
        <v>4.96</v>
      </c>
      <c r="AO208" s="29"/>
      <c r="AP208" s="40">
        <v>0</v>
      </c>
      <c r="AQ208" s="41">
        <v>0</v>
      </c>
      <c r="AR208" s="40">
        <v>1014.6100000000001</v>
      </c>
      <c r="AS208" s="41">
        <v>4.47</v>
      </c>
      <c r="AT208" s="40">
        <v>1167.27</v>
      </c>
      <c r="AU208" s="41">
        <v>4.6500000000000004</v>
      </c>
      <c r="AV208" s="29"/>
      <c r="AW208" s="42">
        <v>0</v>
      </c>
      <c r="AX208" s="42">
        <v>0</v>
      </c>
      <c r="AY208" s="22">
        <v>0</v>
      </c>
      <c r="AZ208" s="42">
        <v>0</v>
      </c>
      <c r="BA208" s="22">
        <v>0</v>
      </c>
      <c r="BB208" s="42">
        <v>0</v>
      </c>
      <c r="BC208" s="22">
        <v>0</v>
      </c>
      <c r="BD208" s="29"/>
      <c r="BE208" s="43">
        <v>83.85</v>
      </c>
      <c r="BF208" s="39">
        <v>7.71</v>
      </c>
      <c r="BG208" s="43">
        <v>75.8</v>
      </c>
      <c r="BH208" s="39">
        <v>7.75</v>
      </c>
      <c r="BI208" s="43">
        <v>51.1</v>
      </c>
      <c r="BJ208" s="39">
        <v>14.47</v>
      </c>
      <c r="BK208" s="43">
        <v>11.7</v>
      </c>
      <c r="BL208" s="39">
        <v>3.08</v>
      </c>
      <c r="BM208" s="29"/>
    </row>
    <row r="209" spans="1:65" x14ac:dyDescent="0.35">
      <c r="A209">
        <v>8</v>
      </c>
      <c r="B209" t="s">
        <v>446</v>
      </c>
      <c r="C209" t="s">
        <v>447</v>
      </c>
      <c r="D209" s="21">
        <v>8.7499999999999994E-2</v>
      </c>
      <c r="E209" s="22">
        <v>6.16</v>
      </c>
      <c r="F209" s="21">
        <v>0.27050000000000002</v>
      </c>
      <c r="G209" s="22">
        <v>5.3</v>
      </c>
      <c r="H209" s="21">
        <v>0.21909999999999999</v>
      </c>
      <c r="I209" s="22">
        <v>3.28</v>
      </c>
      <c r="J209" s="23">
        <v>0.48960000000000004</v>
      </c>
      <c r="K209" s="22">
        <v>4.3899999999999997</v>
      </c>
      <c r="L209" s="23">
        <v>408.98</v>
      </c>
      <c r="M209" s="29"/>
      <c r="N209" s="38">
        <v>263.38</v>
      </c>
      <c r="O209" s="39">
        <v>12.86</v>
      </c>
      <c r="P209" s="38">
        <v>317.67</v>
      </c>
      <c r="Q209" s="39">
        <v>12.11</v>
      </c>
      <c r="R209" s="29"/>
      <c r="S209" s="23">
        <v>201.65</v>
      </c>
      <c r="T209" s="22">
        <v>0</v>
      </c>
      <c r="U209" s="23">
        <v>268.8</v>
      </c>
      <c r="V209" s="22">
        <v>0</v>
      </c>
      <c r="W209" s="23" t="s">
        <v>773</v>
      </c>
      <c r="X209" s="22" t="s">
        <v>773</v>
      </c>
      <c r="Y209" s="23" t="s">
        <v>773</v>
      </c>
      <c r="Z209" s="22" t="s">
        <v>773</v>
      </c>
      <c r="AA209" s="23" t="s">
        <v>773</v>
      </c>
      <c r="AB209" s="22" t="s">
        <v>773</v>
      </c>
      <c r="AC209" s="23" t="s">
        <v>773</v>
      </c>
      <c r="AD209" s="22" t="s">
        <v>773</v>
      </c>
      <c r="AE209" s="23" t="s">
        <v>773</v>
      </c>
      <c r="AF209" s="22" t="s">
        <v>773</v>
      </c>
      <c r="AG209" s="23" t="s">
        <v>773</v>
      </c>
      <c r="AH209" s="22" t="s">
        <v>773</v>
      </c>
      <c r="AI209" s="23" t="s">
        <v>773</v>
      </c>
      <c r="AJ209" s="22" t="s">
        <v>773</v>
      </c>
      <c r="AK209" s="23" t="s">
        <v>773</v>
      </c>
      <c r="AL209" s="22" t="s">
        <v>773</v>
      </c>
      <c r="AM209" s="23" t="s">
        <v>773</v>
      </c>
      <c r="AN209" s="22" t="s">
        <v>773</v>
      </c>
      <c r="AO209" s="29"/>
      <c r="AP209" s="40">
        <v>0</v>
      </c>
      <c r="AQ209" s="41">
        <v>0</v>
      </c>
      <c r="AR209" s="40">
        <v>874.01</v>
      </c>
      <c r="AS209" s="41">
        <v>6.55</v>
      </c>
      <c r="AT209" s="40">
        <v>995.45</v>
      </c>
      <c r="AU209" s="41">
        <v>6.19</v>
      </c>
      <c r="AV209" s="29"/>
      <c r="AW209" s="42">
        <v>1.92</v>
      </c>
      <c r="AX209" s="42">
        <v>1.92</v>
      </c>
      <c r="AY209" s="22">
        <v>6.08</v>
      </c>
      <c r="AZ209" s="42">
        <v>0</v>
      </c>
      <c r="BA209" s="22">
        <v>0</v>
      </c>
      <c r="BB209" s="42">
        <v>0</v>
      </c>
      <c r="BC209" s="22">
        <v>0</v>
      </c>
      <c r="BD209" s="29"/>
      <c r="BE209" s="43">
        <v>83.87</v>
      </c>
      <c r="BF209" s="39">
        <v>7.73</v>
      </c>
      <c r="BG209" s="43">
        <v>75.8</v>
      </c>
      <c r="BH209" s="39">
        <v>7.75</v>
      </c>
      <c r="BI209" s="43">
        <v>51.11</v>
      </c>
      <c r="BJ209" s="39">
        <v>14.47</v>
      </c>
      <c r="BK209" s="43">
        <v>10.5</v>
      </c>
      <c r="BL209" s="39">
        <v>6.06</v>
      </c>
      <c r="BM209" s="29"/>
    </row>
    <row r="210" spans="1:65" x14ac:dyDescent="0.35">
      <c r="A210">
        <v>8</v>
      </c>
      <c r="B210" t="s">
        <v>448</v>
      </c>
      <c r="C210" t="s">
        <v>449</v>
      </c>
      <c r="D210" s="21">
        <v>7.8299999999999995E-2</v>
      </c>
      <c r="E210" s="22">
        <v>4.9000000000000004</v>
      </c>
      <c r="F210" s="21">
        <v>0.55220000000000002</v>
      </c>
      <c r="G210" s="22">
        <v>11.09</v>
      </c>
      <c r="H210" s="21">
        <v>0</v>
      </c>
      <c r="I210" s="22" t="s">
        <v>227</v>
      </c>
      <c r="J210" s="23">
        <v>0.55220000000000002</v>
      </c>
      <c r="K210" s="22">
        <v>11.09</v>
      </c>
      <c r="L210" s="23">
        <v>431.19</v>
      </c>
      <c r="M210" s="29"/>
      <c r="N210" s="38">
        <v>245.53</v>
      </c>
      <c r="O210" s="39">
        <v>-4.29</v>
      </c>
      <c r="P210" s="38">
        <v>269.06</v>
      </c>
      <c r="Q210" s="39">
        <v>-6.2</v>
      </c>
      <c r="R210" s="29"/>
      <c r="S210" s="23">
        <v>263.22000000000003</v>
      </c>
      <c r="T210" s="22">
        <v>1.25</v>
      </c>
      <c r="U210" s="23">
        <v>263.22000000000003</v>
      </c>
      <c r="V210" s="22">
        <v>1.25</v>
      </c>
      <c r="W210" s="23">
        <v>263.22000000000003</v>
      </c>
      <c r="X210" s="22">
        <v>1.25</v>
      </c>
      <c r="Y210" s="23">
        <v>263.22000000000003</v>
      </c>
      <c r="Z210" s="22">
        <v>1.25</v>
      </c>
      <c r="AA210" s="23">
        <v>263.22000000000003</v>
      </c>
      <c r="AB210" s="22">
        <v>1.25</v>
      </c>
      <c r="AC210" s="23">
        <v>263.22000000000003</v>
      </c>
      <c r="AD210" s="22">
        <v>1.25</v>
      </c>
      <c r="AE210" s="23">
        <v>263.22000000000003</v>
      </c>
      <c r="AF210" s="22">
        <v>1.25</v>
      </c>
      <c r="AG210" s="23">
        <v>1316.1</v>
      </c>
      <c r="AH210" s="22">
        <v>1.25</v>
      </c>
      <c r="AI210" s="23">
        <v>1316.1</v>
      </c>
      <c r="AJ210" s="22">
        <v>1.25</v>
      </c>
      <c r="AK210" s="23">
        <v>3158.64</v>
      </c>
      <c r="AL210" s="22">
        <v>1.25</v>
      </c>
      <c r="AM210" s="23">
        <v>5264.4</v>
      </c>
      <c r="AN210" s="22">
        <v>1.25</v>
      </c>
      <c r="AO210" s="29"/>
      <c r="AP210" s="40">
        <v>0</v>
      </c>
      <c r="AQ210" s="41">
        <v>0</v>
      </c>
      <c r="AR210" s="40">
        <v>939.94</v>
      </c>
      <c r="AS210" s="41">
        <v>1.34</v>
      </c>
      <c r="AT210" s="40">
        <v>963.47</v>
      </c>
      <c r="AU210" s="41">
        <v>0.59</v>
      </c>
      <c r="AV210" s="29"/>
      <c r="AW210" s="42">
        <v>0</v>
      </c>
      <c r="AX210" s="42">
        <v>0</v>
      </c>
      <c r="AY210" s="22">
        <v>0</v>
      </c>
      <c r="AZ210" s="42">
        <v>89.67</v>
      </c>
      <c r="BA210" s="22">
        <v>4.53</v>
      </c>
      <c r="BB210" s="42">
        <v>0</v>
      </c>
      <c r="BC210" s="22">
        <v>0</v>
      </c>
      <c r="BD210" s="29"/>
      <c r="BE210" s="43">
        <v>83.87</v>
      </c>
      <c r="BF210" s="39">
        <v>7.87</v>
      </c>
      <c r="BG210" s="43">
        <v>75.8</v>
      </c>
      <c r="BH210" s="39">
        <v>7.82</v>
      </c>
      <c r="BI210" s="43">
        <v>51.1</v>
      </c>
      <c r="BJ210" s="39">
        <v>14.45</v>
      </c>
      <c r="BK210" s="43">
        <v>15</v>
      </c>
      <c r="BL210" s="39">
        <v>0</v>
      </c>
      <c r="BM210" s="29"/>
    </row>
    <row r="211" spans="1:65" x14ac:dyDescent="0.35">
      <c r="A211">
        <v>8</v>
      </c>
      <c r="B211" s="25" t="s">
        <v>450</v>
      </c>
      <c r="C211" t="s">
        <v>451</v>
      </c>
      <c r="D211" s="21">
        <v>0.11310000000000001</v>
      </c>
      <c r="E211" s="22">
        <v>8.1</v>
      </c>
      <c r="F211" s="21">
        <v>0.58420000000000005</v>
      </c>
      <c r="G211" s="22">
        <v>7.53</v>
      </c>
      <c r="H211" s="21">
        <v>0.58350000000000002</v>
      </c>
      <c r="I211" s="22">
        <v>7.15</v>
      </c>
      <c r="J211" s="23">
        <v>1.1677</v>
      </c>
      <c r="K211" s="22">
        <v>7.34</v>
      </c>
      <c r="L211" s="23">
        <v>593.59</v>
      </c>
      <c r="M211" s="29"/>
      <c r="N211" s="38">
        <v>253.86</v>
      </c>
      <c r="O211" s="39">
        <v>6</v>
      </c>
      <c r="P211" s="38">
        <v>476.39</v>
      </c>
      <c r="Q211" s="39">
        <v>6</v>
      </c>
      <c r="R211" s="29"/>
      <c r="S211" s="23">
        <v>136.5</v>
      </c>
      <c r="T211" s="22">
        <v>13.7</v>
      </c>
      <c r="U211" s="23">
        <v>254.09</v>
      </c>
      <c r="V211" s="22">
        <v>13.7</v>
      </c>
      <c r="W211" s="23">
        <v>247.11</v>
      </c>
      <c r="X211" s="22">
        <v>13.7</v>
      </c>
      <c r="Y211" s="23">
        <v>247.11</v>
      </c>
      <c r="Z211" s="22">
        <v>13.7</v>
      </c>
      <c r="AA211" s="23">
        <v>342.11</v>
      </c>
      <c r="AB211" s="22">
        <v>13.72</v>
      </c>
      <c r="AC211" s="23">
        <v>532.11</v>
      </c>
      <c r="AD211" s="22">
        <v>13.74</v>
      </c>
      <c r="AE211" s="23">
        <v>722.11</v>
      </c>
      <c r="AF211" s="22">
        <v>13.75</v>
      </c>
      <c r="AG211" s="23">
        <v>2818.11</v>
      </c>
      <c r="AH211" s="22">
        <v>13.87</v>
      </c>
      <c r="AI211" s="23">
        <v>3342.11</v>
      </c>
      <c r="AJ211" s="22">
        <v>13.88</v>
      </c>
      <c r="AK211" s="23">
        <v>7927.11</v>
      </c>
      <c r="AL211" s="22">
        <v>13.9</v>
      </c>
      <c r="AM211" s="23">
        <v>29567.11</v>
      </c>
      <c r="AN211" s="22">
        <v>13.9</v>
      </c>
      <c r="AO211" s="29"/>
      <c r="AP211" s="40">
        <v>0</v>
      </c>
      <c r="AQ211" s="41">
        <v>0</v>
      </c>
      <c r="AR211" s="40">
        <v>983.95</v>
      </c>
      <c r="AS211" s="41">
        <v>8.2899999999999991</v>
      </c>
      <c r="AT211" s="40">
        <v>1324.07</v>
      </c>
      <c r="AU211" s="41">
        <v>8.35</v>
      </c>
      <c r="AV211" s="29"/>
      <c r="AW211" s="42">
        <v>0.55000000000000004</v>
      </c>
      <c r="AX211" s="42">
        <v>3.5</v>
      </c>
      <c r="AY211" s="22">
        <v>0</v>
      </c>
      <c r="AZ211" s="42">
        <v>0</v>
      </c>
      <c r="BA211" s="22">
        <v>0</v>
      </c>
      <c r="BB211" s="42">
        <v>3.5</v>
      </c>
      <c r="BC211" s="22">
        <v>9.3800000000000008</v>
      </c>
      <c r="BD211" s="29"/>
      <c r="BE211" s="43">
        <v>83.85</v>
      </c>
      <c r="BF211" s="39">
        <v>7.71</v>
      </c>
      <c r="BG211" s="43">
        <v>75.8</v>
      </c>
      <c r="BH211" s="39">
        <v>7.75</v>
      </c>
      <c r="BI211" s="43">
        <v>51.11</v>
      </c>
      <c r="BJ211" s="39">
        <v>14.47</v>
      </c>
      <c r="BK211" s="43">
        <v>15.7</v>
      </c>
      <c r="BL211" s="39">
        <v>0</v>
      </c>
      <c r="BM211" s="29"/>
    </row>
    <row r="212" spans="1:65" x14ac:dyDescent="0.35">
      <c r="A212">
        <v>8</v>
      </c>
      <c r="B212" t="s">
        <v>452</v>
      </c>
      <c r="C212" t="s">
        <v>453</v>
      </c>
      <c r="D212" s="21">
        <v>0.11600000000000001</v>
      </c>
      <c r="E212" s="22">
        <v>4.71</v>
      </c>
      <c r="F212" s="21">
        <v>0.36720000000000003</v>
      </c>
      <c r="G212" s="22">
        <v>4.22</v>
      </c>
      <c r="H212" s="21">
        <v>0.27529999999999999</v>
      </c>
      <c r="I212" s="22">
        <v>4.18</v>
      </c>
      <c r="J212" s="23">
        <v>0.64250000000000007</v>
      </c>
      <c r="K212" s="22">
        <v>4.2</v>
      </c>
      <c r="L212" s="23">
        <v>568.75</v>
      </c>
      <c r="M212" s="29"/>
      <c r="N212" s="38">
        <v>348.12</v>
      </c>
      <c r="O212" s="39">
        <v>13.32</v>
      </c>
      <c r="P212" s="38">
        <v>460.08</v>
      </c>
      <c r="Q212" s="39">
        <v>13.63</v>
      </c>
      <c r="R212" s="29"/>
      <c r="S212" s="23">
        <v>109.44</v>
      </c>
      <c r="T212" s="22">
        <v>6.67</v>
      </c>
      <c r="U212" s="23">
        <v>200.76</v>
      </c>
      <c r="V212" s="22">
        <v>6.7</v>
      </c>
      <c r="W212" s="23">
        <v>121.12</v>
      </c>
      <c r="X212" s="22">
        <v>6.69</v>
      </c>
      <c r="Y212" s="23">
        <v>121.12</v>
      </c>
      <c r="Z212" s="22">
        <v>6.69</v>
      </c>
      <c r="AA212" s="23">
        <v>202.62</v>
      </c>
      <c r="AB212" s="22">
        <v>6.63</v>
      </c>
      <c r="AC212" s="23">
        <v>365.62</v>
      </c>
      <c r="AD212" s="22">
        <v>6.59</v>
      </c>
      <c r="AE212" s="23">
        <v>528.62</v>
      </c>
      <c r="AF212" s="22">
        <v>6.57</v>
      </c>
      <c r="AG212" s="23">
        <v>3136.62</v>
      </c>
      <c r="AH212" s="22">
        <v>6.54</v>
      </c>
      <c r="AI212" s="23">
        <v>3788.62</v>
      </c>
      <c r="AJ212" s="22">
        <v>6.54</v>
      </c>
      <c r="AK212" s="23">
        <v>9493.6200000000008</v>
      </c>
      <c r="AL212" s="22">
        <v>6.54</v>
      </c>
      <c r="AM212" s="23">
        <v>48613.62</v>
      </c>
      <c r="AN212" s="22">
        <v>6.54</v>
      </c>
      <c r="AO212" s="29"/>
      <c r="AP212" s="40">
        <v>0</v>
      </c>
      <c r="AQ212" s="41">
        <v>0</v>
      </c>
      <c r="AR212" s="40">
        <v>1026.31</v>
      </c>
      <c r="AS212" s="41">
        <v>7.69</v>
      </c>
      <c r="AT212" s="40">
        <v>1229.5899999999999</v>
      </c>
      <c r="AU212" s="41">
        <v>8.2200000000000006</v>
      </c>
      <c r="AV212" s="29"/>
      <c r="AW212" s="42">
        <v>0.54</v>
      </c>
      <c r="AX212" s="42">
        <v>2.92</v>
      </c>
      <c r="AY212" s="22">
        <v>0</v>
      </c>
      <c r="AZ212" s="42">
        <v>0</v>
      </c>
      <c r="BA212" s="22">
        <v>0</v>
      </c>
      <c r="BB212" s="42">
        <v>0</v>
      </c>
      <c r="BC212" s="22">
        <v>0</v>
      </c>
      <c r="BD212" s="29"/>
      <c r="BE212" s="43">
        <v>83.85</v>
      </c>
      <c r="BF212" s="39">
        <v>7.85</v>
      </c>
      <c r="BG212" s="43">
        <v>75.8</v>
      </c>
      <c r="BH212" s="39">
        <v>7.82</v>
      </c>
      <c r="BI212" s="43">
        <v>51.1</v>
      </c>
      <c r="BJ212" s="39">
        <v>14.45</v>
      </c>
      <c r="BK212" s="43">
        <v>12.3</v>
      </c>
      <c r="BL212" s="39">
        <v>41.38</v>
      </c>
      <c r="BM212" s="29"/>
    </row>
    <row r="213" spans="1:65" x14ac:dyDescent="0.35">
      <c r="A213">
        <v>8</v>
      </c>
      <c r="B213" t="s">
        <v>454</v>
      </c>
      <c r="C213" t="s">
        <v>455</v>
      </c>
      <c r="D213" s="21">
        <v>7.5509999999999994E-2</v>
      </c>
      <c r="E213" s="22">
        <v>8.52</v>
      </c>
      <c r="F213" s="21">
        <v>0.46432000000000001</v>
      </c>
      <c r="G213" s="22">
        <v>6.55</v>
      </c>
      <c r="H213" s="21">
        <v>0</v>
      </c>
      <c r="I213" s="22" t="s">
        <v>227</v>
      </c>
      <c r="J213" s="23">
        <v>0.46432000000000001</v>
      </c>
      <c r="K213" s="22">
        <v>6.55</v>
      </c>
      <c r="L213" s="23">
        <v>361.03</v>
      </c>
      <c r="M213" s="29"/>
      <c r="N213" s="38">
        <v>342.12</v>
      </c>
      <c r="O213" s="39">
        <v>7.58</v>
      </c>
      <c r="P213" s="38">
        <v>413.88</v>
      </c>
      <c r="Q213" s="39">
        <v>7.58</v>
      </c>
      <c r="R213" s="29"/>
      <c r="S213" s="23">
        <v>220.39</v>
      </c>
      <c r="T213" s="22">
        <v>1.86</v>
      </c>
      <c r="U213" s="23">
        <v>220.39</v>
      </c>
      <c r="V213" s="22">
        <v>1.86</v>
      </c>
      <c r="W213" s="23">
        <v>233.64</v>
      </c>
      <c r="X213" s="22">
        <v>7.99</v>
      </c>
      <c r="Y213" s="23">
        <v>233.64</v>
      </c>
      <c r="Z213" s="22">
        <v>7.99</v>
      </c>
      <c r="AA213" s="23">
        <v>233.64</v>
      </c>
      <c r="AB213" s="22">
        <v>7.99</v>
      </c>
      <c r="AC213" s="23">
        <v>233.64</v>
      </c>
      <c r="AD213" s="22">
        <v>7.99</v>
      </c>
      <c r="AE213" s="23">
        <v>270.64</v>
      </c>
      <c r="AF213" s="22">
        <v>8.1</v>
      </c>
      <c r="AG213" s="23">
        <v>862.64</v>
      </c>
      <c r="AH213" s="22">
        <v>8.6</v>
      </c>
      <c r="AI213" s="23">
        <v>1010.64</v>
      </c>
      <c r="AJ213" s="22">
        <v>8.6300000000000008</v>
      </c>
      <c r="AK213" s="23">
        <v>2305.64</v>
      </c>
      <c r="AL213" s="22">
        <v>8.74</v>
      </c>
      <c r="AM213" s="23">
        <v>11185.64</v>
      </c>
      <c r="AN213" s="22">
        <v>8.81</v>
      </c>
      <c r="AO213" s="29"/>
      <c r="AP213" s="40">
        <v>0</v>
      </c>
      <c r="AQ213" s="41">
        <v>0</v>
      </c>
      <c r="AR213" s="40">
        <v>923.54</v>
      </c>
      <c r="AS213" s="41">
        <v>6.52</v>
      </c>
      <c r="AT213" s="40">
        <v>995.3</v>
      </c>
      <c r="AU213" s="41">
        <v>6.59</v>
      </c>
      <c r="AV213" s="29"/>
      <c r="AW213" s="42">
        <v>1.85</v>
      </c>
      <c r="AX213" s="42">
        <v>6.05</v>
      </c>
      <c r="AY213" s="22">
        <v>8.0399999999999991</v>
      </c>
      <c r="AZ213" s="42">
        <v>0</v>
      </c>
      <c r="BA213" s="22">
        <v>0</v>
      </c>
      <c r="BB213" s="42">
        <v>0</v>
      </c>
      <c r="BC213" s="22">
        <v>0</v>
      </c>
      <c r="BD213" s="29"/>
      <c r="BE213" s="43">
        <v>83.85</v>
      </c>
      <c r="BF213" s="39">
        <v>7.71</v>
      </c>
      <c r="BG213" s="43">
        <v>75.8</v>
      </c>
      <c r="BH213" s="39">
        <v>7.75</v>
      </c>
      <c r="BI213" s="43">
        <v>51.1</v>
      </c>
      <c r="BJ213" s="39">
        <v>14.45</v>
      </c>
      <c r="BK213" s="43">
        <v>18.3</v>
      </c>
      <c r="BL213" s="39">
        <v>8.2799999999999994</v>
      </c>
      <c r="BM213" s="29"/>
    </row>
    <row r="214" spans="1:65" x14ac:dyDescent="0.35">
      <c r="A214">
        <v>8</v>
      </c>
      <c r="B214" t="s">
        <v>456</v>
      </c>
      <c r="C214" t="s">
        <v>457</v>
      </c>
      <c r="D214" s="21">
        <v>0.1055</v>
      </c>
      <c r="E214" s="22">
        <v>10.19</v>
      </c>
      <c r="F214" s="21">
        <v>0.25600000000000001</v>
      </c>
      <c r="G214" s="22">
        <v>15.33</v>
      </c>
      <c r="H214" s="21">
        <v>0.25119999999999998</v>
      </c>
      <c r="I214" s="22">
        <v>12.21</v>
      </c>
      <c r="J214" s="23">
        <v>0.50719999999999998</v>
      </c>
      <c r="K214" s="22">
        <v>13.76</v>
      </c>
      <c r="L214" s="23">
        <v>502.37</v>
      </c>
      <c r="M214" s="29"/>
      <c r="N214" s="38">
        <v>382.68</v>
      </c>
      <c r="O214" s="39">
        <v>18.29</v>
      </c>
      <c r="P214" s="38">
        <v>512.52</v>
      </c>
      <c r="Q214" s="39">
        <v>18.28</v>
      </c>
      <c r="R214" s="29"/>
      <c r="S214" s="23">
        <v>178.44</v>
      </c>
      <c r="T214" s="22">
        <v>-11.33</v>
      </c>
      <c r="U214" s="23">
        <v>178.44</v>
      </c>
      <c r="V214" s="22">
        <v>-11.33</v>
      </c>
      <c r="W214" s="23">
        <v>178.44</v>
      </c>
      <c r="X214" s="22">
        <v>-11.33</v>
      </c>
      <c r="Y214" s="23">
        <v>178.44</v>
      </c>
      <c r="Z214" s="22">
        <v>-11.33</v>
      </c>
      <c r="AA214" s="23">
        <v>178.44</v>
      </c>
      <c r="AB214" s="22">
        <v>-11.33</v>
      </c>
      <c r="AC214" s="23">
        <v>178.44</v>
      </c>
      <c r="AD214" s="22">
        <v>-11.33</v>
      </c>
      <c r="AE214" s="23">
        <v>178.44</v>
      </c>
      <c r="AF214" s="22">
        <v>-11.33</v>
      </c>
      <c r="AG214" s="23">
        <v>178.44</v>
      </c>
      <c r="AH214" s="22">
        <v>-11.33</v>
      </c>
      <c r="AI214" s="23">
        <v>178.44</v>
      </c>
      <c r="AJ214" s="22">
        <v>-11.33</v>
      </c>
      <c r="AK214" s="23">
        <v>178.44</v>
      </c>
      <c r="AL214" s="22">
        <v>-11.33</v>
      </c>
      <c r="AM214" s="23">
        <v>178.44</v>
      </c>
      <c r="AN214" s="22">
        <v>-11.33</v>
      </c>
      <c r="AO214" s="29"/>
      <c r="AP214" s="40">
        <v>0</v>
      </c>
      <c r="AQ214" s="41">
        <v>0</v>
      </c>
      <c r="AR214" s="40">
        <v>1063.49</v>
      </c>
      <c r="AS214" s="41">
        <v>8.44</v>
      </c>
      <c r="AT214" s="40">
        <v>1193.33</v>
      </c>
      <c r="AU214" s="41">
        <v>9.43</v>
      </c>
      <c r="AV214" s="29"/>
      <c r="AW214" s="42">
        <v>1.81</v>
      </c>
      <c r="AX214" s="42">
        <v>2.95</v>
      </c>
      <c r="AY214" s="22">
        <v>8.86</v>
      </c>
      <c r="AZ214" s="42">
        <v>97.92</v>
      </c>
      <c r="BA214" s="22">
        <v>9.09</v>
      </c>
      <c r="BB214" s="42">
        <v>0</v>
      </c>
      <c r="BC214" s="22">
        <v>0</v>
      </c>
      <c r="BD214" s="29"/>
      <c r="BE214" s="43">
        <v>83.85</v>
      </c>
      <c r="BF214" s="39">
        <v>7.71</v>
      </c>
      <c r="BG214" s="43">
        <v>75.8</v>
      </c>
      <c r="BH214" s="39">
        <v>7.75</v>
      </c>
      <c r="BI214" s="43">
        <v>51.1</v>
      </c>
      <c r="BJ214" s="39">
        <v>22.84</v>
      </c>
      <c r="BK214" s="43">
        <v>13.5</v>
      </c>
      <c r="BL214" s="39">
        <v>8.8699999999999992</v>
      </c>
      <c r="BM214" s="29"/>
    </row>
    <row r="215" spans="1:65" x14ac:dyDescent="0.35">
      <c r="A215">
        <v>8</v>
      </c>
      <c r="B215" t="s">
        <v>458</v>
      </c>
      <c r="C215" t="s">
        <v>459</v>
      </c>
      <c r="D215" s="21">
        <v>0.1084</v>
      </c>
      <c r="E215" s="22">
        <v>4.57</v>
      </c>
      <c r="F215" s="21">
        <v>0.29039999999999999</v>
      </c>
      <c r="G215" s="22">
        <v>3.8</v>
      </c>
      <c r="H215" s="21">
        <v>0.19439999999999999</v>
      </c>
      <c r="I215" s="22">
        <v>3.43</v>
      </c>
      <c r="J215" s="23">
        <v>0.48480000000000001</v>
      </c>
      <c r="K215" s="22">
        <v>3.65</v>
      </c>
      <c r="L215" s="23">
        <v>429.07</v>
      </c>
      <c r="M215" s="29"/>
      <c r="N215" s="38">
        <v>380.4</v>
      </c>
      <c r="O215" s="39">
        <v>2.2599999999999998</v>
      </c>
      <c r="P215" s="38">
        <v>445.2</v>
      </c>
      <c r="Q215" s="39">
        <v>2.77</v>
      </c>
      <c r="R215" s="29"/>
      <c r="S215" s="23">
        <v>190</v>
      </c>
      <c r="T215" s="22">
        <v>2.7</v>
      </c>
      <c r="U215" s="23">
        <v>190</v>
      </c>
      <c r="V215" s="22">
        <v>2.7</v>
      </c>
      <c r="W215" s="23">
        <v>190</v>
      </c>
      <c r="X215" s="22">
        <v>2.7</v>
      </c>
      <c r="Y215" s="23">
        <v>190</v>
      </c>
      <c r="Z215" s="22">
        <v>2.7</v>
      </c>
      <c r="AA215" s="23">
        <v>190</v>
      </c>
      <c r="AB215" s="22">
        <v>2.7</v>
      </c>
      <c r="AC215" s="23">
        <v>190</v>
      </c>
      <c r="AD215" s="22">
        <v>2.7</v>
      </c>
      <c r="AE215" s="23">
        <v>190</v>
      </c>
      <c r="AF215" s="22">
        <v>2.7</v>
      </c>
      <c r="AG215" s="23">
        <v>729.66</v>
      </c>
      <c r="AH215" s="22">
        <v>2.7</v>
      </c>
      <c r="AI215" s="23">
        <v>925.9</v>
      </c>
      <c r="AJ215" s="22">
        <v>2.7</v>
      </c>
      <c r="AK215" s="23">
        <v>2643</v>
      </c>
      <c r="AL215" s="22">
        <v>2.7</v>
      </c>
      <c r="AM215" s="23">
        <v>7323.4</v>
      </c>
      <c r="AN215" s="22">
        <v>2.71</v>
      </c>
      <c r="AO215" s="29"/>
      <c r="AP215" s="40">
        <v>0</v>
      </c>
      <c r="AQ215" s="41">
        <v>0</v>
      </c>
      <c r="AR215" s="40">
        <v>999.47</v>
      </c>
      <c r="AS215" s="41">
        <v>3.32</v>
      </c>
      <c r="AT215" s="40">
        <v>1064.27</v>
      </c>
      <c r="AU215" s="41">
        <v>3.48</v>
      </c>
      <c r="AV215" s="29"/>
      <c r="AW215" s="42">
        <v>2.35</v>
      </c>
      <c r="AX215" s="42">
        <v>2.35</v>
      </c>
      <c r="AY215" s="22">
        <v>4.4400000000000004</v>
      </c>
      <c r="AZ215" s="42">
        <v>0</v>
      </c>
      <c r="BA215" s="22">
        <v>0</v>
      </c>
      <c r="BB215" s="42">
        <v>0</v>
      </c>
      <c r="BC215" s="22">
        <v>0</v>
      </c>
      <c r="BD215" s="29"/>
      <c r="BE215" s="43">
        <v>83.87</v>
      </c>
      <c r="BF215" s="39">
        <v>7.71</v>
      </c>
      <c r="BG215" s="43">
        <v>75.8</v>
      </c>
      <c r="BH215" s="39">
        <v>7.7</v>
      </c>
      <c r="BI215" s="43">
        <v>51.11</v>
      </c>
      <c r="BJ215" s="39">
        <v>14.47</v>
      </c>
      <c r="BK215" s="43">
        <v>17.75</v>
      </c>
      <c r="BL215" s="39">
        <v>3.8</v>
      </c>
      <c r="BM215" s="29"/>
    </row>
    <row r="216" spans="1:65" x14ac:dyDescent="0.35">
      <c r="A216">
        <v>8</v>
      </c>
      <c r="B216" s="25" t="s">
        <v>460</v>
      </c>
      <c r="C216" t="s">
        <v>461</v>
      </c>
      <c r="D216" s="21">
        <v>0.1099</v>
      </c>
      <c r="E216" s="22">
        <v>5.43</v>
      </c>
      <c r="F216" s="21">
        <v>0.2364</v>
      </c>
      <c r="G216" s="22">
        <v>5.26</v>
      </c>
      <c r="H216" s="21">
        <v>0.16969999999999999</v>
      </c>
      <c r="I216" s="22">
        <v>5.23</v>
      </c>
      <c r="J216" s="23">
        <v>0.40610000000000002</v>
      </c>
      <c r="K216" s="22">
        <v>5.25</v>
      </c>
      <c r="L216" s="23">
        <v>591.72</v>
      </c>
      <c r="M216" s="29"/>
      <c r="N216" s="38">
        <v>279.95999999999998</v>
      </c>
      <c r="O216" s="39">
        <v>8.01</v>
      </c>
      <c r="P216" s="38">
        <v>371.4</v>
      </c>
      <c r="Q216" s="39">
        <v>8</v>
      </c>
      <c r="R216" s="29"/>
      <c r="S216" s="23">
        <v>225.12</v>
      </c>
      <c r="T216" s="22">
        <v>7.51</v>
      </c>
      <c r="U216" s="23">
        <v>225.12</v>
      </c>
      <c r="V216" s="22">
        <v>7.51</v>
      </c>
      <c r="W216" s="23">
        <v>225.12</v>
      </c>
      <c r="X216" s="22">
        <v>7.51</v>
      </c>
      <c r="Y216" s="23">
        <v>225.12</v>
      </c>
      <c r="Z216" s="22">
        <v>7.51</v>
      </c>
      <c r="AA216" s="23">
        <v>225.12</v>
      </c>
      <c r="AB216" s="22">
        <v>7.51</v>
      </c>
      <c r="AC216" s="23">
        <v>225.12</v>
      </c>
      <c r="AD216" s="22">
        <v>7.51</v>
      </c>
      <c r="AE216" s="23">
        <v>225.12</v>
      </c>
      <c r="AF216" s="22">
        <v>7.51</v>
      </c>
      <c r="AG216" s="23">
        <v>225.12</v>
      </c>
      <c r="AH216" s="22">
        <v>7.51</v>
      </c>
      <c r="AI216" s="23">
        <v>225.12</v>
      </c>
      <c r="AJ216" s="22">
        <v>7.51</v>
      </c>
      <c r="AK216" s="23">
        <v>225.12</v>
      </c>
      <c r="AL216" s="22">
        <v>7.51</v>
      </c>
      <c r="AM216" s="23">
        <v>225.12</v>
      </c>
      <c r="AN216" s="22">
        <v>7.51</v>
      </c>
      <c r="AO216" s="29"/>
      <c r="AP216" s="40">
        <v>0</v>
      </c>
      <c r="AQ216" s="41">
        <v>0</v>
      </c>
      <c r="AR216" s="40">
        <v>1096.8000000000002</v>
      </c>
      <c r="AS216" s="41">
        <v>6.5</v>
      </c>
      <c r="AT216" s="40">
        <v>1188.24</v>
      </c>
      <c r="AU216" s="41">
        <v>6.61</v>
      </c>
      <c r="AV216" s="29"/>
      <c r="AW216" s="42">
        <v>0.85</v>
      </c>
      <c r="AX216" s="42">
        <v>1.25</v>
      </c>
      <c r="AY216" s="22">
        <v>0</v>
      </c>
      <c r="AZ216" s="42">
        <v>0</v>
      </c>
      <c r="BA216" s="22">
        <v>0</v>
      </c>
      <c r="BB216" s="42">
        <v>0</v>
      </c>
      <c r="BC216" s="22">
        <v>0</v>
      </c>
      <c r="BD216" s="29"/>
      <c r="BE216" s="43">
        <v>83.87</v>
      </c>
      <c r="BF216" s="39">
        <v>7.71</v>
      </c>
      <c r="BG216" s="43">
        <v>75.8</v>
      </c>
      <c r="BH216" s="39">
        <v>7.7</v>
      </c>
      <c r="BI216" s="43">
        <v>48.15</v>
      </c>
      <c r="BJ216" s="39">
        <v>7.84</v>
      </c>
      <c r="BK216" s="43">
        <v>9.65</v>
      </c>
      <c r="BL216" s="39">
        <v>0</v>
      </c>
      <c r="BM216" s="29"/>
    </row>
    <row r="217" spans="1:65" x14ac:dyDescent="0.35">
      <c r="A217">
        <v>8</v>
      </c>
      <c r="B217" t="s">
        <v>462</v>
      </c>
      <c r="C217" t="s">
        <v>463</v>
      </c>
      <c r="D217" s="21">
        <v>7.8899999999999998E-2</v>
      </c>
      <c r="E217" s="22">
        <v>4.16</v>
      </c>
      <c r="F217" s="21">
        <v>0.19589999999999999</v>
      </c>
      <c r="G217" s="22">
        <v>3.48</v>
      </c>
      <c r="H217" s="21">
        <v>0.16300000000000001</v>
      </c>
      <c r="I217" s="22">
        <v>3.49</v>
      </c>
      <c r="J217" s="23">
        <v>0.3589</v>
      </c>
      <c r="K217" s="22">
        <v>3.49</v>
      </c>
      <c r="L217" s="23">
        <v>376.67</v>
      </c>
      <c r="M217" s="29"/>
      <c r="N217" s="38">
        <v>333.39</v>
      </c>
      <c r="O217" s="39">
        <v>12.6</v>
      </c>
      <c r="P217" s="38">
        <v>441.21</v>
      </c>
      <c r="Q217" s="39">
        <v>19.21</v>
      </c>
      <c r="R217" s="29"/>
      <c r="S217" s="23">
        <v>191.34</v>
      </c>
      <c r="T217" s="22">
        <v>6.87</v>
      </c>
      <c r="U217" s="23">
        <v>259.77999999999997</v>
      </c>
      <c r="V217" s="22">
        <v>6.86</v>
      </c>
      <c r="W217" s="23">
        <v>231.48000000000002</v>
      </c>
      <c r="X217" s="22">
        <v>6.86</v>
      </c>
      <c r="Y217" s="23">
        <v>356.48</v>
      </c>
      <c r="Z217" s="22">
        <v>6.86</v>
      </c>
      <c r="AA217" s="23">
        <v>481.48</v>
      </c>
      <c r="AB217" s="22">
        <v>6.85</v>
      </c>
      <c r="AC217" s="23">
        <v>606.48</v>
      </c>
      <c r="AD217" s="22">
        <v>6.85</v>
      </c>
      <c r="AE217" s="23">
        <v>731.48</v>
      </c>
      <c r="AF217" s="22">
        <v>6.85</v>
      </c>
      <c r="AG217" s="23">
        <v>2731.48</v>
      </c>
      <c r="AH217" s="22">
        <v>6.84</v>
      </c>
      <c r="AI217" s="23">
        <v>3231.48</v>
      </c>
      <c r="AJ217" s="22">
        <v>6.84</v>
      </c>
      <c r="AK217" s="23">
        <v>7606.48</v>
      </c>
      <c r="AL217" s="22">
        <v>6.84</v>
      </c>
      <c r="AM217" s="23">
        <v>37606.480000000003</v>
      </c>
      <c r="AN217" s="22">
        <v>6.84</v>
      </c>
      <c r="AO217" s="29"/>
      <c r="AP217" s="40">
        <v>0</v>
      </c>
      <c r="AQ217" s="41">
        <v>0</v>
      </c>
      <c r="AR217" s="40">
        <v>901.4</v>
      </c>
      <c r="AS217" s="41">
        <v>11.73</v>
      </c>
      <c r="AT217" s="40">
        <v>1077.6599999999999</v>
      </c>
      <c r="AU217" s="41">
        <v>14.06</v>
      </c>
      <c r="AV217" s="29"/>
      <c r="AW217" s="42">
        <v>1.44</v>
      </c>
      <c r="AX217" s="42">
        <v>1.44</v>
      </c>
      <c r="AY217" s="22">
        <v>3.6</v>
      </c>
      <c r="AZ217" s="42">
        <v>0</v>
      </c>
      <c r="BA217" s="22">
        <v>0</v>
      </c>
      <c r="BB217" s="42">
        <v>0</v>
      </c>
      <c r="BC217" s="22">
        <v>0</v>
      </c>
      <c r="BD217" s="29"/>
      <c r="BE217" s="43">
        <v>77.849999999999994</v>
      </c>
      <c r="BF217" s="39">
        <v>0.13</v>
      </c>
      <c r="BG217" s="43">
        <v>70.349999999999994</v>
      </c>
      <c r="BH217" s="39">
        <v>7.0000000000000007E-2</v>
      </c>
      <c r="BI217" s="43">
        <v>48.1</v>
      </c>
      <c r="BJ217" s="39">
        <v>7.73</v>
      </c>
      <c r="BK217" s="43">
        <v>12.6</v>
      </c>
      <c r="BL217" s="39">
        <v>6.33</v>
      </c>
      <c r="BM217" s="29"/>
    </row>
    <row r="218" spans="1:65" x14ac:dyDescent="0.35">
      <c r="A218">
        <v>8</v>
      </c>
      <c r="B218" s="24" t="s">
        <v>464</v>
      </c>
      <c r="C218" t="s">
        <v>465</v>
      </c>
      <c r="D218" s="21">
        <v>0.1066</v>
      </c>
      <c r="E218" s="22">
        <v>10.01</v>
      </c>
      <c r="F218" s="21">
        <v>0.39900000000000002</v>
      </c>
      <c r="G218" s="22">
        <v>13.17</v>
      </c>
      <c r="H218" s="21">
        <v>0.32190000000000002</v>
      </c>
      <c r="I218" s="22">
        <v>12.93</v>
      </c>
      <c r="J218" s="23">
        <v>0.7209000000000001</v>
      </c>
      <c r="K218" s="22">
        <v>13.06</v>
      </c>
      <c r="L218" s="23">
        <v>567.04</v>
      </c>
      <c r="M218" s="29"/>
      <c r="N218" s="38">
        <v>239.23</v>
      </c>
      <c r="O218" s="39">
        <v>3.01</v>
      </c>
      <c r="P218" s="38">
        <v>355.69</v>
      </c>
      <c r="Q218" s="39">
        <v>2.97</v>
      </c>
      <c r="R218" s="29"/>
      <c r="S218" s="23">
        <v>226.56</v>
      </c>
      <c r="T218" s="22">
        <v>3.11</v>
      </c>
      <c r="U218" s="23">
        <v>226.56</v>
      </c>
      <c r="V218" s="22">
        <v>3.11</v>
      </c>
      <c r="W218" s="23">
        <v>453.12</v>
      </c>
      <c r="X218" s="22">
        <v>106.23</v>
      </c>
      <c r="Y218" s="23">
        <v>453.12</v>
      </c>
      <c r="Z218" s="22">
        <v>106.23</v>
      </c>
      <c r="AA218" s="23">
        <v>453.12</v>
      </c>
      <c r="AB218" s="22">
        <v>106.23</v>
      </c>
      <c r="AC218" s="23">
        <v>453.12</v>
      </c>
      <c r="AD218" s="22">
        <v>106.23</v>
      </c>
      <c r="AE218" s="23">
        <v>453.12</v>
      </c>
      <c r="AF218" s="22">
        <v>106.23</v>
      </c>
      <c r="AG218" s="23">
        <v>453.12</v>
      </c>
      <c r="AH218" s="22">
        <v>106.23</v>
      </c>
      <c r="AI218" s="23">
        <v>453.12</v>
      </c>
      <c r="AJ218" s="22">
        <v>106.23</v>
      </c>
      <c r="AK218" s="23">
        <v>453.12</v>
      </c>
      <c r="AL218" s="22">
        <v>106.23</v>
      </c>
      <c r="AM218" s="23">
        <v>453.12</v>
      </c>
      <c r="AN218" s="22">
        <v>106.23</v>
      </c>
      <c r="AO218" s="29"/>
      <c r="AP218" s="40">
        <v>0</v>
      </c>
      <c r="AQ218" s="41">
        <v>0</v>
      </c>
      <c r="AR218" s="40">
        <v>1032.83</v>
      </c>
      <c r="AS218" s="41">
        <v>6.76</v>
      </c>
      <c r="AT218" s="40">
        <v>1149.29</v>
      </c>
      <c r="AU218" s="41">
        <v>6.35</v>
      </c>
      <c r="AV218" s="29"/>
      <c r="AW218" s="42">
        <v>0</v>
      </c>
      <c r="AX218" s="42">
        <v>0</v>
      </c>
      <c r="AY218" s="22">
        <v>0</v>
      </c>
      <c r="AZ218" s="42">
        <v>0</v>
      </c>
      <c r="BA218" s="22">
        <v>0</v>
      </c>
      <c r="BB218" s="42">
        <v>0</v>
      </c>
      <c r="BC218" s="22">
        <v>0</v>
      </c>
      <c r="BD218" s="29"/>
      <c r="BE218" s="43">
        <v>83.87</v>
      </c>
      <c r="BF218" s="39">
        <v>7.82</v>
      </c>
      <c r="BG218" s="43">
        <v>75.8</v>
      </c>
      <c r="BH218" s="39">
        <v>7.81</v>
      </c>
      <c r="BI218" s="43">
        <v>51.11</v>
      </c>
      <c r="BJ218" s="39">
        <v>14.47</v>
      </c>
      <c r="BK218" s="43">
        <v>10.15</v>
      </c>
      <c r="BL218" s="39">
        <v>3.05</v>
      </c>
      <c r="BM218" s="29"/>
    </row>
    <row r="219" spans="1:65" x14ac:dyDescent="0.35">
      <c r="A219">
        <v>8</v>
      </c>
      <c r="B219" t="s">
        <v>466</v>
      </c>
      <c r="C219" t="s">
        <v>467</v>
      </c>
      <c r="D219" s="21">
        <v>0.109264</v>
      </c>
      <c r="E219" s="22">
        <v>9.07</v>
      </c>
      <c r="F219" s="21">
        <v>0.338061</v>
      </c>
      <c r="G219" s="22">
        <v>9.32</v>
      </c>
      <c r="H219" s="21">
        <v>0.264378</v>
      </c>
      <c r="I219" s="22">
        <v>7.4</v>
      </c>
      <c r="J219" s="23">
        <v>0.60243899999999995</v>
      </c>
      <c r="K219" s="22">
        <v>8.4700000000000006</v>
      </c>
      <c r="L219" s="23">
        <v>367.35</v>
      </c>
      <c r="M219" s="29"/>
      <c r="N219" s="38">
        <v>390.5</v>
      </c>
      <c r="O219" s="39">
        <v>1.05</v>
      </c>
      <c r="P219" s="38">
        <v>390.5</v>
      </c>
      <c r="Q219" s="39">
        <v>1.05</v>
      </c>
      <c r="R219" s="29"/>
      <c r="S219" s="23">
        <v>177.61</v>
      </c>
      <c r="T219" s="22">
        <v>12.98</v>
      </c>
      <c r="U219" s="23">
        <v>177.61</v>
      </c>
      <c r="V219" s="22">
        <v>12.98</v>
      </c>
      <c r="W219" s="23">
        <v>710.42</v>
      </c>
      <c r="X219" s="22">
        <v>125.95</v>
      </c>
      <c r="Y219" s="23">
        <v>710.42</v>
      </c>
      <c r="Z219" s="22">
        <v>125.95</v>
      </c>
      <c r="AA219" s="23">
        <v>710.42</v>
      </c>
      <c r="AB219" s="22">
        <v>125.95</v>
      </c>
      <c r="AC219" s="23">
        <v>710.42</v>
      </c>
      <c r="AD219" s="22">
        <v>125.95</v>
      </c>
      <c r="AE219" s="23">
        <v>710.42</v>
      </c>
      <c r="AF219" s="22">
        <v>125.95</v>
      </c>
      <c r="AG219" s="23">
        <v>710.42</v>
      </c>
      <c r="AH219" s="22">
        <v>125.95</v>
      </c>
      <c r="AI219" s="23">
        <v>710.42</v>
      </c>
      <c r="AJ219" s="22">
        <v>125.95</v>
      </c>
      <c r="AK219" s="23">
        <v>710.42</v>
      </c>
      <c r="AL219" s="22">
        <v>125.95</v>
      </c>
      <c r="AM219" s="23">
        <v>710.42</v>
      </c>
      <c r="AN219" s="22">
        <v>125.95</v>
      </c>
      <c r="AO219" s="29"/>
      <c r="AP219" s="40">
        <v>0</v>
      </c>
      <c r="AQ219" s="41">
        <v>0</v>
      </c>
      <c r="AR219" s="40">
        <v>935.46</v>
      </c>
      <c r="AS219" s="41">
        <v>6.25</v>
      </c>
      <c r="AT219" s="40">
        <v>935.46</v>
      </c>
      <c r="AU219" s="41">
        <v>6.25</v>
      </c>
      <c r="AV219" s="29"/>
      <c r="AW219" s="42">
        <v>1.1100000000000001</v>
      </c>
      <c r="AX219" s="42">
        <v>1.56</v>
      </c>
      <c r="AY219" s="22">
        <v>5.41</v>
      </c>
      <c r="AZ219" s="42">
        <v>87.25</v>
      </c>
      <c r="BA219" s="22">
        <v>8.82</v>
      </c>
      <c r="BB219" s="42">
        <v>3.2</v>
      </c>
      <c r="BC219" s="22">
        <v>8.4700000000000006</v>
      </c>
      <c r="BD219" s="29"/>
      <c r="BE219" s="43">
        <v>83.85</v>
      </c>
      <c r="BF219" s="39">
        <v>7.71</v>
      </c>
      <c r="BG219" s="43">
        <v>75.8</v>
      </c>
      <c r="BH219" s="39">
        <v>7.75</v>
      </c>
      <c r="BI219" s="43">
        <v>51.1</v>
      </c>
      <c r="BJ219" s="39">
        <v>22.84</v>
      </c>
      <c r="BK219" s="43">
        <v>12.8</v>
      </c>
      <c r="BL219" s="39">
        <v>8.94</v>
      </c>
      <c r="BM219" s="29"/>
    </row>
    <row r="220" spans="1:65" x14ac:dyDescent="0.35">
      <c r="A220">
        <v>8</v>
      </c>
      <c r="B220" t="s">
        <v>468</v>
      </c>
      <c r="C220" t="s">
        <v>469</v>
      </c>
      <c r="D220" s="21">
        <v>8.5300000000000001E-2</v>
      </c>
      <c r="E220" s="22">
        <v>4.58</v>
      </c>
      <c r="F220" s="21">
        <v>0.2044</v>
      </c>
      <c r="G220" s="22">
        <v>7.58</v>
      </c>
      <c r="H220" s="21">
        <v>0.154</v>
      </c>
      <c r="I220" s="22">
        <v>5.55</v>
      </c>
      <c r="J220" s="23">
        <v>0.3584</v>
      </c>
      <c r="K220" s="22">
        <v>6.7</v>
      </c>
      <c r="L220" s="23">
        <v>497.65</v>
      </c>
      <c r="M220" s="29"/>
      <c r="N220" s="38">
        <v>288.72000000000003</v>
      </c>
      <c r="O220" s="39">
        <v>9.7100000000000009</v>
      </c>
      <c r="P220" s="38">
        <v>448.68</v>
      </c>
      <c r="Q220" s="39">
        <v>9.7100000000000009</v>
      </c>
      <c r="R220" s="29"/>
      <c r="S220" s="23">
        <v>201.33</v>
      </c>
      <c r="T220" s="22">
        <v>1.29</v>
      </c>
      <c r="U220" s="23">
        <v>201.33</v>
      </c>
      <c r="V220" s="22">
        <v>1.29</v>
      </c>
      <c r="W220" s="23">
        <v>201.33</v>
      </c>
      <c r="X220" s="22">
        <v>1.29</v>
      </c>
      <c r="Y220" s="23">
        <v>201.33</v>
      </c>
      <c r="Z220" s="22">
        <v>1.29</v>
      </c>
      <c r="AA220" s="23">
        <v>201.33</v>
      </c>
      <c r="AB220" s="22">
        <v>1.29</v>
      </c>
      <c r="AC220" s="23">
        <v>228.33</v>
      </c>
      <c r="AD220" s="22">
        <v>1.58</v>
      </c>
      <c r="AE220" s="23">
        <v>255.33</v>
      </c>
      <c r="AF220" s="22">
        <v>1.82</v>
      </c>
      <c r="AG220" s="23">
        <v>687.33</v>
      </c>
      <c r="AH220" s="22">
        <v>3.08</v>
      </c>
      <c r="AI220" s="23">
        <v>795.33</v>
      </c>
      <c r="AJ220" s="22">
        <v>3.19</v>
      </c>
      <c r="AK220" s="23">
        <v>1740.33</v>
      </c>
      <c r="AL220" s="22">
        <v>3.54</v>
      </c>
      <c r="AM220" s="23">
        <v>2951.33</v>
      </c>
      <c r="AN220" s="22">
        <v>0.09</v>
      </c>
      <c r="AO220" s="29"/>
      <c r="AP220" s="40">
        <v>0</v>
      </c>
      <c r="AQ220" s="41">
        <v>0</v>
      </c>
      <c r="AR220" s="40">
        <v>987.7</v>
      </c>
      <c r="AS220" s="41">
        <v>5.32</v>
      </c>
      <c r="AT220" s="40">
        <v>1147.6599999999999</v>
      </c>
      <c r="AU220" s="41">
        <v>5.91</v>
      </c>
      <c r="AV220" s="29"/>
      <c r="AW220" s="42">
        <v>1.71</v>
      </c>
      <c r="AX220" s="42">
        <v>2.4500000000000002</v>
      </c>
      <c r="AY220" s="22">
        <v>2.5099999999999998</v>
      </c>
      <c r="AZ220" s="42">
        <v>0</v>
      </c>
      <c r="BA220" s="22">
        <v>0</v>
      </c>
      <c r="BB220" s="42">
        <v>1</v>
      </c>
      <c r="BC220" s="22">
        <v>0</v>
      </c>
      <c r="BD220" s="29"/>
      <c r="BE220" s="43">
        <v>83.85</v>
      </c>
      <c r="BF220" s="39">
        <v>7.85</v>
      </c>
      <c r="BG220" s="43">
        <v>75.8</v>
      </c>
      <c r="BH220" s="39">
        <v>7.82</v>
      </c>
      <c r="BI220" s="43">
        <v>51.1</v>
      </c>
      <c r="BJ220" s="39">
        <v>14.45</v>
      </c>
      <c r="BK220" s="43">
        <v>5.75</v>
      </c>
      <c r="BL220" s="39">
        <v>2.68</v>
      </c>
      <c r="BM220" s="29"/>
    </row>
    <row r="221" spans="1:65" x14ac:dyDescent="0.35">
      <c r="A221">
        <v>8</v>
      </c>
      <c r="B221" t="s">
        <v>470</v>
      </c>
      <c r="C221" t="s">
        <v>471</v>
      </c>
      <c r="D221" s="21">
        <v>0.12670000000000001</v>
      </c>
      <c r="E221" s="22">
        <v>18.059999999999999</v>
      </c>
      <c r="F221" s="21">
        <v>0.70660000000000001</v>
      </c>
      <c r="G221" s="22">
        <v>11.26</v>
      </c>
      <c r="H221" s="21">
        <v>0</v>
      </c>
      <c r="I221" s="22" t="s">
        <v>227</v>
      </c>
      <c r="J221" s="23">
        <v>0.70660000000000001</v>
      </c>
      <c r="K221" s="22">
        <v>11.26</v>
      </c>
      <c r="L221" s="23">
        <v>818.08</v>
      </c>
      <c r="M221" s="29"/>
      <c r="N221" s="38">
        <v>303.48</v>
      </c>
      <c r="O221" s="39">
        <v>8.66</v>
      </c>
      <c r="P221" s="38">
        <v>447.17</v>
      </c>
      <c r="Q221" s="39">
        <v>8.66</v>
      </c>
      <c r="R221" s="29"/>
      <c r="S221" s="23">
        <v>191.54</v>
      </c>
      <c r="T221" s="22">
        <v>3.71</v>
      </c>
      <c r="U221" s="23">
        <v>236.65</v>
      </c>
      <c r="V221" s="22">
        <v>3.71</v>
      </c>
      <c r="W221" s="23">
        <v>236.65</v>
      </c>
      <c r="X221" s="22">
        <v>3.71</v>
      </c>
      <c r="Y221" s="23">
        <v>236.65</v>
      </c>
      <c r="Z221" s="22">
        <v>3.71</v>
      </c>
      <c r="AA221" s="23">
        <v>369.65</v>
      </c>
      <c r="AB221" s="22">
        <v>3.49</v>
      </c>
      <c r="AC221" s="23">
        <v>635.65</v>
      </c>
      <c r="AD221" s="22">
        <v>3.33</v>
      </c>
      <c r="AE221" s="23">
        <v>901.65</v>
      </c>
      <c r="AF221" s="22">
        <v>3.26</v>
      </c>
      <c r="AG221" s="23">
        <v>5157.6499999999996</v>
      </c>
      <c r="AH221" s="22">
        <v>3.13</v>
      </c>
      <c r="AI221" s="23">
        <v>6221.65</v>
      </c>
      <c r="AJ221" s="22">
        <v>3.12</v>
      </c>
      <c r="AK221" s="23">
        <v>15531.65</v>
      </c>
      <c r="AL221" s="22">
        <v>3.11</v>
      </c>
      <c r="AM221" s="23">
        <v>79371.649999999994</v>
      </c>
      <c r="AN221" s="22">
        <v>3.1</v>
      </c>
      <c r="AO221" s="29"/>
      <c r="AP221" s="40">
        <v>0</v>
      </c>
      <c r="AQ221" s="41">
        <v>0</v>
      </c>
      <c r="AR221" s="40">
        <v>1313.1</v>
      </c>
      <c r="AS221" s="41">
        <v>13.5</v>
      </c>
      <c r="AT221" s="40">
        <v>1501.9</v>
      </c>
      <c r="AU221" s="41">
        <v>12.7</v>
      </c>
      <c r="AV221" s="29"/>
      <c r="AW221" s="42">
        <v>4.43</v>
      </c>
      <c r="AX221" s="42">
        <v>4.43</v>
      </c>
      <c r="AY221" s="22">
        <v>3.02</v>
      </c>
      <c r="AZ221" s="42">
        <v>106.93</v>
      </c>
      <c r="BA221" s="22">
        <v>3.1</v>
      </c>
      <c r="BB221" s="42">
        <v>0</v>
      </c>
      <c r="BC221" s="22">
        <v>0</v>
      </c>
      <c r="BD221" s="29"/>
      <c r="BE221" s="43">
        <v>83.85</v>
      </c>
      <c r="BF221" s="39">
        <v>7.71</v>
      </c>
      <c r="BG221" s="43">
        <v>75.8</v>
      </c>
      <c r="BH221" s="39">
        <v>7.75</v>
      </c>
      <c r="BI221" s="43">
        <v>51.11</v>
      </c>
      <c r="BJ221" s="39">
        <v>14.47</v>
      </c>
      <c r="BK221" s="43">
        <v>12.5</v>
      </c>
      <c r="BL221" s="39">
        <v>3.31</v>
      </c>
      <c r="BM221" s="29"/>
    </row>
    <row r="222" spans="1:65" x14ac:dyDescent="0.35">
      <c r="A222">
        <v>8</v>
      </c>
      <c r="B222" t="s">
        <v>472</v>
      </c>
      <c r="C222" t="s">
        <v>473</v>
      </c>
      <c r="D222" s="21">
        <v>0.11360000000000001</v>
      </c>
      <c r="E222" s="22">
        <v>1.83</v>
      </c>
      <c r="F222" s="21">
        <v>0.3261</v>
      </c>
      <c r="G222" s="22">
        <v>4.01</v>
      </c>
      <c r="H222" s="21">
        <v>0.24379999999999999</v>
      </c>
      <c r="I222" s="22">
        <v>4.88</v>
      </c>
      <c r="J222" s="23">
        <v>0.56989999999999996</v>
      </c>
      <c r="K222" s="22">
        <v>4.38</v>
      </c>
      <c r="L222" s="23">
        <v>453.98</v>
      </c>
      <c r="M222" s="29"/>
      <c r="N222" s="38">
        <v>321.97000000000003</v>
      </c>
      <c r="O222" s="39">
        <v>4.2</v>
      </c>
      <c r="P222" s="38">
        <v>423.94</v>
      </c>
      <c r="Q222" s="39">
        <v>-1.87</v>
      </c>
      <c r="R222" s="29"/>
      <c r="S222" s="23">
        <v>169</v>
      </c>
      <c r="T222" s="22">
        <v>2.42</v>
      </c>
      <c r="U222" s="23">
        <v>169</v>
      </c>
      <c r="V222" s="22">
        <v>2.42</v>
      </c>
      <c r="W222" s="23">
        <v>169</v>
      </c>
      <c r="X222" s="22">
        <v>2.42</v>
      </c>
      <c r="Y222" s="23">
        <v>169</v>
      </c>
      <c r="Z222" s="22">
        <v>2.42</v>
      </c>
      <c r="AA222" s="23">
        <v>169</v>
      </c>
      <c r="AB222" s="22">
        <v>2.42</v>
      </c>
      <c r="AC222" s="23">
        <v>169</v>
      </c>
      <c r="AD222" s="22">
        <v>2.42</v>
      </c>
      <c r="AE222" s="23">
        <v>169</v>
      </c>
      <c r="AF222" s="22">
        <v>2.42</v>
      </c>
      <c r="AG222" s="23">
        <v>169</v>
      </c>
      <c r="AH222" s="22">
        <v>2.42</v>
      </c>
      <c r="AI222" s="23">
        <v>169</v>
      </c>
      <c r="AJ222" s="22">
        <v>2.42</v>
      </c>
      <c r="AK222" s="23">
        <v>169</v>
      </c>
      <c r="AL222" s="22">
        <v>2.42</v>
      </c>
      <c r="AM222" s="23">
        <v>169</v>
      </c>
      <c r="AN222" s="22">
        <v>2.42</v>
      </c>
      <c r="AO222" s="29"/>
      <c r="AP222" s="40">
        <v>0</v>
      </c>
      <c r="AQ222" s="41">
        <v>0</v>
      </c>
      <c r="AR222" s="40">
        <v>944.95</v>
      </c>
      <c r="AS222" s="41">
        <v>2.73</v>
      </c>
      <c r="AT222" s="40">
        <v>1046.92</v>
      </c>
      <c r="AU222" s="41">
        <v>0.39</v>
      </c>
      <c r="AV222" s="29"/>
      <c r="AW222" s="42">
        <v>1.52</v>
      </c>
      <c r="AX222" s="42">
        <v>1.52</v>
      </c>
      <c r="AY222" s="22">
        <v>2.7</v>
      </c>
      <c r="AZ222" s="42">
        <v>0</v>
      </c>
      <c r="BA222" s="22">
        <v>0</v>
      </c>
      <c r="BB222" s="42" t="s">
        <v>949</v>
      </c>
      <c r="BC222" s="22" t="s">
        <v>949</v>
      </c>
      <c r="BD222" s="29"/>
      <c r="BE222" s="43">
        <v>83.87</v>
      </c>
      <c r="BF222" s="39">
        <v>7.71</v>
      </c>
      <c r="BG222" s="43">
        <v>75.8</v>
      </c>
      <c r="BH222" s="39">
        <v>7.7</v>
      </c>
      <c r="BI222" s="43">
        <v>51.11</v>
      </c>
      <c r="BJ222" s="39">
        <v>14.47</v>
      </c>
      <c r="BK222" s="43">
        <v>10</v>
      </c>
      <c r="BL222" s="39">
        <v>2.04</v>
      </c>
      <c r="BM222" s="29"/>
    </row>
    <row r="223" spans="1:65" x14ac:dyDescent="0.35">
      <c r="A223">
        <v>8</v>
      </c>
      <c r="B223" t="s">
        <v>474</v>
      </c>
      <c r="C223" t="s">
        <v>475</v>
      </c>
      <c r="D223" s="21">
        <v>7.1199999999999999E-2</v>
      </c>
      <c r="E223" s="22">
        <v>2.78</v>
      </c>
      <c r="F223" s="21">
        <v>0.21199999999999999</v>
      </c>
      <c r="G223" s="22">
        <v>-6.39</v>
      </c>
      <c r="H223" s="21">
        <v>0.13900000000000001</v>
      </c>
      <c r="I223" s="22">
        <v>-13.76</v>
      </c>
      <c r="J223" s="23">
        <v>0.35099999999999998</v>
      </c>
      <c r="K223" s="22">
        <v>-9.4499999999999993</v>
      </c>
      <c r="L223" s="23">
        <v>400.52</v>
      </c>
      <c r="M223" s="29"/>
      <c r="N223" s="38">
        <v>300.36</v>
      </c>
      <c r="O223" s="39">
        <v>6.47</v>
      </c>
      <c r="P223" s="38">
        <v>407.76</v>
      </c>
      <c r="Q223" s="39">
        <v>6.52</v>
      </c>
      <c r="R223" s="29"/>
      <c r="S223" s="23">
        <v>195.72</v>
      </c>
      <c r="T223" s="22">
        <v>-11.02</v>
      </c>
      <c r="U223" s="23">
        <v>195.72</v>
      </c>
      <c r="V223" s="22">
        <v>-11.02</v>
      </c>
      <c r="W223" s="23">
        <v>195.72</v>
      </c>
      <c r="X223" s="22">
        <v>-11.02</v>
      </c>
      <c r="Y223" s="23">
        <v>195.72</v>
      </c>
      <c r="Z223" s="22">
        <v>-11.02</v>
      </c>
      <c r="AA223" s="23">
        <v>195.72</v>
      </c>
      <c r="AB223" s="22">
        <v>-11.02</v>
      </c>
      <c r="AC223" s="23">
        <v>195.72</v>
      </c>
      <c r="AD223" s="22">
        <v>-11.02</v>
      </c>
      <c r="AE223" s="23">
        <v>237.48</v>
      </c>
      <c r="AF223" s="22">
        <v>-18.260000000000002</v>
      </c>
      <c r="AG223" s="23">
        <v>341.88</v>
      </c>
      <c r="AH223" s="22">
        <v>-11.11</v>
      </c>
      <c r="AI223" s="23">
        <v>341.88</v>
      </c>
      <c r="AJ223" s="22">
        <v>-11.11</v>
      </c>
      <c r="AK223" s="23">
        <v>341.88</v>
      </c>
      <c r="AL223" s="22">
        <v>-11.11</v>
      </c>
      <c r="AM223" s="23">
        <v>341.88</v>
      </c>
      <c r="AN223" s="22">
        <v>-11.11</v>
      </c>
      <c r="AO223" s="29"/>
      <c r="AP223" s="40">
        <v>0</v>
      </c>
      <c r="AQ223" s="41">
        <v>0</v>
      </c>
      <c r="AR223" s="40">
        <v>896.6</v>
      </c>
      <c r="AS223" s="41">
        <v>0.54</v>
      </c>
      <c r="AT223" s="40">
        <v>1004</v>
      </c>
      <c r="AU223" s="41">
        <v>1.17</v>
      </c>
      <c r="AV223" s="29"/>
      <c r="AW223" s="42">
        <v>1</v>
      </c>
      <c r="AX223" s="42">
        <v>2.3199999999999998</v>
      </c>
      <c r="AY223" s="22">
        <v>1.31</v>
      </c>
      <c r="AZ223" s="42">
        <v>0</v>
      </c>
      <c r="BA223" s="22">
        <v>0</v>
      </c>
      <c r="BB223" s="42">
        <v>0</v>
      </c>
      <c r="BC223" s="22">
        <v>0</v>
      </c>
      <c r="BD223" s="29"/>
      <c r="BE223" s="43">
        <v>83.85</v>
      </c>
      <c r="BF223" s="39">
        <v>7.71</v>
      </c>
      <c r="BG223" s="43">
        <v>75.8</v>
      </c>
      <c r="BH223" s="39">
        <v>7.75</v>
      </c>
      <c r="BI223" s="43">
        <v>51.1</v>
      </c>
      <c r="BJ223" s="39">
        <v>14.45</v>
      </c>
      <c r="BK223" s="43">
        <v>10.199999999999999</v>
      </c>
      <c r="BL223" s="39">
        <v>4.08</v>
      </c>
      <c r="BM223" s="29"/>
    </row>
    <row r="224" spans="1:65" x14ac:dyDescent="0.35">
      <c r="A224">
        <v>8</v>
      </c>
      <c r="B224" t="s">
        <v>476</v>
      </c>
      <c r="C224" t="s">
        <v>477</v>
      </c>
      <c r="D224" s="21">
        <v>9.0300000000000005E-2</v>
      </c>
      <c r="E224" s="22">
        <v>3.14</v>
      </c>
      <c r="F224" s="21">
        <v>0.47510000000000002</v>
      </c>
      <c r="G224" s="22">
        <v>4.1399999999999997</v>
      </c>
      <c r="H224" s="21">
        <v>0</v>
      </c>
      <c r="I224" s="22" t="s">
        <v>227</v>
      </c>
      <c r="J224" s="23">
        <v>0.47510000000000002</v>
      </c>
      <c r="K224" s="22">
        <v>4.1399999999999997</v>
      </c>
      <c r="L224" s="23">
        <v>356.43</v>
      </c>
      <c r="M224" s="29"/>
      <c r="N224" s="38">
        <v>278.72000000000003</v>
      </c>
      <c r="O224" s="39">
        <v>-0.27</v>
      </c>
      <c r="P224" s="38">
        <v>385.76</v>
      </c>
      <c r="Q224" s="39">
        <v>-0.2</v>
      </c>
      <c r="R224" s="29"/>
      <c r="S224" s="23">
        <v>215.28</v>
      </c>
      <c r="T224" s="22">
        <v>4.3</v>
      </c>
      <c r="U224" s="23">
        <v>215.28</v>
      </c>
      <c r="V224" s="22">
        <v>4.3</v>
      </c>
      <c r="W224" s="23">
        <v>215.28</v>
      </c>
      <c r="X224" s="22">
        <v>4.3</v>
      </c>
      <c r="Y224" s="23">
        <v>215.28</v>
      </c>
      <c r="Z224" s="22">
        <v>4.3</v>
      </c>
      <c r="AA224" s="23">
        <v>215.28</v>
      </c>
      <c r="AB224" s="22">
        <v>4.3</v>
      </c>
      <c r="AC224" s="23">
        <v>215.28</v>
      </c>
      <c r="AD224" s="22">
        <v>4.3</v>
      </c>
      <c r="AE224" s="23">
        <v>215.28</v>
      </c>
      <c r="AF224" s="22">
        <v>4.3</v>
      </c>
      <c r="AG224" s="23">
        <v>1928.6400000000003</v>
      </c>
      <c r="AH224" s="22">
        <v>4.24</v>
      </c>
      <c r="AI224" s="23">
        <v>2342.88</v>
      </c>
      <c r="AJ224" s="22">
        <v>4.24</v>
      </c>
      <c r="AK224" s="23">
        <v>5621.880000000001</v>
      </c>
      <c r="AL224" s="22">
        <v>4.22</v>
      </c>
      <c r="AM224" s="23">
        <v>21423.48</v>
      </c>
      <c r="AN224" s="22">
        <v>4.3099999999999996</v>
      </c>
      <c r="AO224" s="29"/>
      <c r="AP224" s="40">
        <v>0</v>
      </c>
      <c r="AQ224" s="41">
        <v>0</v>
      </c>
      <c r="AR224" s="40">
        <v>850.43000000000006</v>
      </c>
      <c r="AS224" s="41">
        <v>2.2799999999999998</v>
      </c>
      <c r="AT224" s="40">
        <v>957.47</v>
      </c>
      <c r="AU224" s="41">
        <v>2.02</v>
      </c>
      <c r="AV224" s="29"/>
      <c r="AW224" s="42">
        <v>0</v>
      </c>
      <c r="AX224" s="42">
        <v>0</v>
      </c>
      <c r="AY224" s="22">
        <v>0</v>
      </c>
      <c r="AZ224" s="42">
        <v>0</v>
      </c>
      <c r="BA224" s="22">
        <v>0</v>
      </c>
      <c r="BB224" s="42">
        <v>1.1000000000000001</v>
      </c>
      <c r="BC224" s="22">
        <v>0</v>
      </c>
      <c r="BD224" s="29"/>
      <c r="BE224" s="43">
        <v>83.87</v>
      </c>
      <c r="BF224" s="39">
        <v>7.82</v>
      </c>
      <c r="BG224" s="43">
        <v>75.8</v>
      </c>
      <c r="BH224" s="39">
        <v>7.81</v>
      </c>
      <c r="BI224" s="43">
        <v>51.11</v>
      </c>
      <c r="BJ224" s="39">
        <v>14.47</v>
      </c>
      <c r="BK224" s="43">
        <v>11.1</v>
      </c>
      <c r="BL224" s="39">
        <v>2.78</v>
      </c>
      <c r="BM224" s="29"/>
    </row>
    <row r="225" spans="1:65" x14ac:dyDescent="0.35">
      <c r="A225">
        <v>8</v>
      </c>
      <c r="B225" t="s">
        <v>478</v>
      </c>
      <c r="C225" t="s">
        <v>479</v>
      </c>
      <c r="D225" s="21">
        <v>7.17E-2</v>
      </c>
      <c r="E225" s="22">
        <v>5.76</v>
      </c>
      <c r="F225" s="21">
        <v>0.57140000000000002</v>
      </c>
      <c r="G225" s="22">
        <v>8.1</v>
      </c>
      <c r="H225" s="21">
        <v>0</v>
      </c>
      <c r="I225" s="22" t="s">
        <v>227</v>
      </c>
      <c r="J225" s="23">
        <v>0.57140000000000002</v>
      </c>
      <c r="K225" s="22">
        <v>8.1</v>
      </c>
      <c r="L225" s="23">
        <v>331.4</v>
      </c>
      <c r="M225" s="29"/>
      <c r="N225" s="38">
        <v>369.96</v>
      </c>
      <c r="O225" s="39">
        <v>9.64</v>
      </c>
      <c r="P225" s="38">
        <v>532.91999999999996</v>
      </c>
      <c r="Q225" s="39">
        <v>19.41</v>
      </c>
      <c r="R225" s="29"/>
      <c r="S225" s="23">
        <v>177.05</v>
      </c>
      <c r="T225" s="22">
        <v>-8.3000000000000007</v>
      </c>
      <c r="U225" s="23">
        <v>221.21</v>
      </c>
      <c r="V225" s="22">
        <v>14.57</v>
      </c>
      <c r="W225" s="23">
        <v>298.59000000000003</v>
      </c>
      <c r="X225" s="22">
        <v>54.65</v>
      </c>
      <c r="Y225" s="23">
        <v>298.59000000000003</v>
      </c>
      <c r="Z225" s="22">
        <v>54.65</v>
      </c>
      <c r="AA225" s="23">
        <v>298.59000000000003</v>
      </c>
      <c r="AB225" s="22">
        <v>54.65</v>
      </c>
      <c r="AC225" s="23">
        <v>298.59000000000003</v>
      </c>
      <c r="AD225" s="22">
        <v>54.65</v>
      </c>
      <c r="AE225" s="23">
        <v>298.59000000000003</v>
      </c>
      <c r="AF225" s="22">
        <v>54.65</v>
      </c>
      <c r="AG225" s="23">
        <v>1898.59</v>
      </c>
      <c r="AH225" s="22">
        <v>5.88</v>
      </c>
      <c r="AI225" s="23">
        <v>2298.5900000000006</v>
      </c>
      <c r="AJ225" s="22">
        <v>4.8099999999999996</v>
      </c>
      <c r="AK225" s="23">
        <v>5798.5899999999992</v>
      </c>
      <c r="AL225" s="22">
        <v>1.85</v>
      </c>
      <c r="AM225" s="23">
        <v>29798.589999999997</v>
      </c>
      <c r="AN225" s="22">
        <v>0.36</v>
      </c>
      <c r="AO225" s="29"/>
      <c r="AP225" s="40">
        <v>0</v>
      </c>
      <c r="AQ225" s="41">
        <v>0</v>
      </c>
      <c r="AR225" s="40">
        <v>878.40999999999985</v>
      </c>
      <c r="AS225" s="41">
        <v>4.09</v>
      </c>
      <c r="AT225" s="40">
        <v>1085.53</v>
      </c>
      <c r="AU225" s="41">
        <v>13.94</v>
      </c>
      <c r="AV225" s="29"/>
      <c r="AW225" s="42">
        <v>3.5</v>
      </c>
      <c r="AX225" s="42">
        <v>3.5</v>
      </c>
      <c r="AY225" s="22">
        <v>0</v>
      </c>
      <c r="AZ225" s="42">
        <v>0</v>
      </c>
      <c r="BA225" s="22">
        <v>0</v>
      </c>
      <c r="BB225" s="42">
        <v>2.35</v>
      </c>
      <c r="BC225" s="22">
        <v>2.17</v>
      </c>
      <c r="BD225" s="29"/>
      <c r="BE225" s="43">
        <v>83.87</v>
      </c>
      <c r="BF225" s="39">
        <v>7.87</v>
      </c>
      <c r="BG225" s="43">
        <v>75.8</v>
      </c>
      <c r="BH225" s="39">
        <v>7.82</v>
      </c>
      <c r="BI225" s="43">
        <v>51.11</v>
      </c>
      <c r="BJ225" s="39">
        <v>14.47</v>
      </c>
      <c r="BK225" s="43">
        <v>10.9</v>
      </c>
      <c r="BL225" s="39">
        <v>3.32</v>
      </c>
      <c r="BM225" s="29"/>
    </row>
    <row r="226" spans="1:65" x14ac:dyDescent="0.35">
      <c r="A226">
        <v>8</v>
      </c>
      <c r="B226" t="s">
        <v>480</v>
      </c>
      <c r="C226" t="s">
        <v>481</v>
      </c>
      <c r="D226" s="21">
        <v>6.83E-2</v>
      </c>
      <c r="E226" s="22">
        <v>9.42</v>
      </c>
      <c r="F226" s="21">
        <v>0.39040000000000002</v>
      </c>
      <c r="G226" s="22">
        <v>9.81</v>
      </c>
      <c r="H226" s="21">
        <v>0.2782</v>
      </c>
      <c r="I226" s="22">
        <v>9.84</v>
      </c>
      <c r="J226" s="23">
        <v>0.66860000000000008</v>
      </c>
      <c r="K226" s="22">
        <v>9.82</v>
      </c>
      <c r="L226" s="23">
        <v>299.63</v>
      </c>
      <c r="M226" s="29"/>
      <c r="N226" s="38">
        <v>337.1</v>
      </c>
      <c r="O226" s="39">
        <v>13.89</v>
      </c>
      <c r="P226" s="38">
        <v>437.3</v>
      </c>
      <c r="Q226" s="39">
        <v>13.91</v>
      </c>
      <c r="R226" s="29"/>
      <c r="S226" s="23">
        <v>286.5</v>
      </c>
      <c r="T226" s="22">
        <v>10.79</v>
      </c>
      <c r="U226" s="23">
        <v>286.5</v>
      </c>
      <c r="V226" s="22">
        <v>10.79</v>
      </c>
      <c r="W226" s="23" t="s">
        <v>773</v>
      </c>
      <c r="X226" s="22" t="s">
        <v>773</v>
      </c>
      <c r="Y226" s="23" t="s">
        <v>773</v>
      </c>
      <c r="Z226" s="22" t="s">
        <v>773</v>
      </c>
      <c r="AA226" s="23" t="s">
        <v>773</v>
      </c>
      <c r="AB226" s="22" t="s">
        <v>773</v>
      </c>
      <c r="AC226" s="23" t="s">
        <v>773</v>
      </c>
      <c r="AD226" s="22" t="s">
        <v>773</v>
      </c>
      <c r="AE226" s="23" t="s">
        <v>773</v>
      </c>
      <c r="AF226" s="22" t="s">
        <v>773</v>
      </c>
      <c r="AG226" s="23" t="s">
        <v>773</v>
      </c>
      <c r="AH226" s="22" t="s">
        <v>773</v>
      </c>
      <c r="AI226" s="23" t="s">
        <v>773</v>
      </c>
      <c r="AJ226" s="22" t="s">
        <v>773</v>
      </c>
      <c r="AK226" s="23" t="s">
        <v>773</v>
      </c>
      <c r="AL226" s="22" t="s">
        <v>773</v>
      </c>
      <c r="AM226" s="23" t="s">
        <v>773</v>
      </c>
      <c r="AN226" s="22" t="s">
        <v>773</v>
      </c>
      <c r="AO226" s="29"/>
      <c r="AP226" s="40">
        <v>0</v>
      </c>
      <c r="AQ226" s="41">
        <v>0</v>
      </c>
      <c r="AR226" s="40">
        <v>923.23</v>
      </c>
      <c r="AS226" s="41">
        <v>11.44</v>
      </c>
      <c r="AT226" s="40">
        <v>1023.4300000000001</v>
      </c>
      <c r="AU226" s="41">
        <v>11.69</v>
      </c>
      <c r="AV226" s="29"/>
      <c r="AW226" s="42">
        <v>3.43</v>
      </c>
      <c r="AX226" s="42">
        <v>8.91</v>
      </c>
      <c r="AY226" s="22">
        <v>3.83</v>
      </c>
      <c r="AZ226" s="42">
        <v>0</v>
      </c>
      <c r="BA226" s="22">
        <v>0</v>
      </c>
      <c r="BB226" s="42">
        <v>5.94</v>
      </c>
      <c r="BC226" s="22">
        <v>7.61</v>
      </c>
      <c r="BD226" s="29"/>
      <c r="BE226" s="43">
        <v>83.87</v>
      </c>
      <c r="BF226" s="39">
        <v>7.71</v>
      </c>
      <c r="BG226" s="43">
        <v>75.8</v>
      </c>
      <c r="BH226" s="39">
        <v>7.7</v>
      </c>
      <c r="BI226" s="43">
        <v>51.1</v>
      </c>
      <c r="BJ226" s="39">
        <v>14.45</v>
      </c>
      <c r="BK226" s="43">
        <v>25.9</v>
      </c>
      <c r="BL226" s="39">
        <v>83.69</v>
      </c>
      <c r="BM226" s="29"/>
    </row>
    <row r="227" spans="1:65" x14ac:dyDescent="0.35">
      <c r="A227">
        <v>8</v>
      </c>
      <c r="B227" t="s">
        <v>482</v>
      </c>
      <c r="C227" t="s">
        <v>483</v>
      </c>
      <c r="D227" s="21">
        <v>7.5999999999999998E-2</v>
      </c>
      <c r="E227" s="22">
        <v>4.93</v>
      </c>
      <c r="F227" s="21">
        <v>0.33600000000000002</v>
      </c>
      <c r="G227" s="22">
        <v>6.3</v>
      </c>
      <c r="H227" s="21">
        <v>0.221</v>
      </c>
      <c r="I227" s="22">
        <v>6.35</v>
      </c>
      <c r="J227" s="23">
        <v>0.55700000000000005</v>
      </c>
      <c r="K227" s="22">
        <v>6.32</v>
      </c>
      <c r="L227" s="23">
        <v>281.64999999999998</v>
      </c>
      <c r="M227" s="29"/>
      <c r="N227" s="38">
        <v>337.66</v>
      </c>
      <c r="O227" s="39">
        <v>3.1</v>
      </c>
      <c r="P227" s="38">
        <v>398.79</v>
      </c>
      <c r="Q227" s="39">
        <v>3.1</v>
      </c>
      <c r="R227" s="29"/>
      <c r="S227" s="23">
        <v>268.48</v>
      </c>
      <c r="T227" s="22">
        <v>2</v>
      </c>
      <c r="U227" s="23">
        <v>268.48</v>
      </c>
      <c r="V227" s="22">
        <v>2</v>
      </c>
      <c r="W227" s="23">
        <v>268.48</v>
      </c>
      <c r="X227" s="22">
        <v>2</v>
      </c>
      <c r="Y227" s="23">
        <v>268.48</v>
      </c>
      <c r="Z227" s="22">
        <v>2</v>
      </c>
      <c r="AA227" s="23">
        <v>268.48</v>
      </c>
      <c r="AB227" s="22">
        <v>2</v>
      </c>
      <c r="AC227" s="23">
        <v>268.48</v>
      </c>
      <c r="AD227" s="22">
        <v>2</v>
      </c>
      <c r="AE227" s="23">
        <v>268.48</v>
      </c>
      <c r="AF227" s="22">
        <v>2</v>
      </c>
      <c r="AG227" s="23">
        <v>268.48</v>
      </c>
      <c r="AH227" s="22">
        <v>2</v>
      </c>
      <c r="AI227" s="23">
        <v>268.48</v>
      </c>
      <c r="AJ227" s="22">
        <v>2</v>
      </c>
      <c r="AK227" s="23">
        <v>268.48</v>
      </c>
      <c r="AL227" s="22">
        <v>2</v>
      </c>
      <c r="AM227" s="23">
        <v>268.48</v>
      </c>
      <c r="AN227" s="22">
        <v>2</v>
      </c>
      <c r="AO227" s="29"/>
      <c r="AP227" s="40">
        <v>0</v>
      </c>
      <c r="AQ227" s="41">
        <v>0</v>
      </c>
      <c r="AR227" s="40">
        <v>887.79</v>
      </c>
      <c r="AS227" s="41">
        <v>3.33</v>
      </c>
      <c r="AT227" s="40">
        <v>948.92000000000007</v>
      </c>
      <c r="AU227" s="41">
        <v>3.32</v>
      </c>
      <c r="AV227" s="29"/>
      <c r="AW227" s="42">
        <v>2.94</v>
      </c>
      <c r="AX227" s="42">
        <v>2.94</v>
      </c>
      <c r="AY227" s="22">
        <v>2.8</v>
      </c>
      <c r="AZ227" s="42">
        <v>19.91</v>
      </c>
      <c r="BA227" s="22">
        <v>-49.21</v>
      </c>
      <c r="BB227" s="42">
        <v>2.9</v>
      </c>
      <c r="BC227" s="22">
        <v>3.57</v>
      </c>
      <c r="BD227" s="29"/>
      <c r="BE227" s="43">
        <v>83.8</v>
      </c>
      <c r="BF227" s="39">
        <v>7.71</v>
      </c>
      <c r="BG227" s="43">
        <v>75.8</v>
      </c>
      <c r="BH227" s="39">
        <v>7.82</v>
      </c>
      <c r="BI227" s="43">
        <v>51.1</v>
      </c>
      <c r="BJ227" s="39">
        <v>14.57</v>
      </c>
      <c r="BK227" s="43">
        <v>14.95</v>
      </c>
      <c r="BL227" s="39">
        <v>3.1</v>
      </c>
      <c r="BM227" s="29"/>
    </row>
    <row r="228" spans="1:65" x14ac:dyDescent="0.35">
      <c r="A228">
        <v>8</v>
      </c>
      <c r="B228" t="s">
        <v>484</v>
      </c>
      <c r="C228" t="s">
        <v>485</v>
      </c>
      <c r="D228" s="21">
        <v>5.2499999999999998E-2</v>
      </c>
      <c r="E228" s="22">
        <v>5.21</v>
      </c>
      <c r="F228" s="21">
        <v>0.30509999999999998</v>
      </c>
      <c r="G228" s="22">
        <v>4.1900000000000004</v>
      </c>
      <c r="H228" s="21">
        <v>0.25069999999999998</v>
      </c>
      <c r="I228" s="22">
        <v>1.43</v>
      </c>
      <c r="J228" s="23">
        <v>0.55579999999999996</v>
      </c>
      <c r="K228" s="22">
        <v>2.93</v>
      </c>
      <c r="L228" s="23">
        <v>258.64999999999998</v>
      </c>
      <c r="M228" s="29"/>
      <c r="N228" s="38">
        <v>390.12</v>
      </c>
      <c r="O228" s="39">
        <v>4.2300000000000004</v>
      </c>
      <c r="P228" s="38">
        <v>479.76</v>
      </c>
      <c r="Q228" s="39">
        <v>4.22</v>
      </c>
      <c r="R228" s="29"/>
      <c r="S228" s="23">
        <v>184.75</v>
      </c>
      <c r="T228" s="22">
        <v>4.2300000000000004</v>
      </c>
      <c r="U228" s="23">
        <v>184.75</v>
      </c>
      <c r="V228" s="22">
        <v>4.2300000000000004</v>
      </c>
      <c r="W228" s="23">
        <v>184.75</v>
      </c>
      <c r="X228" s="22">
        <v>4.2300000000000004</v>
      </c>
      <c r="Y228" s="23">
        <v>184.75</v>
      </c>
      <c r="Z228" s="22">
        <v>4.2300000000000004</v>
      </c>
      <c r="AA228" s="23">
        <v>184.75</v>
      </c>
      <c r="AB228" s="22">
        <v>4.2300000000000004</v>
      </c>
      <c r="AC228" s="23">
        <v>184.75</v>
      </c>
      <c r="AD228" s="22">
        <v>4.2300000000000004</v>
      </c>
      <c r="AE228" s="23">
        <v>184.75</v>
      </c>
      <c r="AF228" s="22">
        <v>4.2300000000000004</v>
      </c>
      <c r="AG228" s="23">
        <v>1195.75</v>
      </c>
      <c r="AH228" s="22">
        <v>4.26</v>
      </c>
      <c r="AI228" s="23">
        <v>1448.5</v>
      </c>
      <c r="AJ228" s="22">
        <v>26.3</v>
      </c>
      <c r="AK228" s="23">
        <v>3217.75</v>
      </c>
      <c r="AL228" s="22">
        <v>13.16</v>
      </c>
      <c r="AM228" s="23">
        <v>15349.75</v>
      </c>
      <c r="AN228" s="22">
        <v>6.01</v>
      </c>
      <c r="AO228" s="29"/>
      <c r="AP228" s="40">
        <v>0</v>
      </c>
      <c r="AQ228" s="41">
        <v>0</v>
      </c>
      <c r="AR228" s="40">
        <v>833.52</v>
      </c>
      <c r="AS228" s="41">
        <v>4.53</v>
      </c>
      <c r="AT228" s="40">
        <v>923.16</v>
      </c>
      <c r="AU228" s="41">
        <v>4.5</v>
      </c>
      <c r="AV228" s="29"/>
      <c r="AW228" s="42">
        <v>2.75</v>
      </c>
      <c r="AX228" s="42">
        <v>6</v>
      </c>
      <c r="AY228" s="22">
        <v>12.15</v>
      </c>
      <c r="AZ228" s="42">
        <v>0</v>
      </c>
      <c r="BA228" s="22" t="s">
        <v>775</v>
      </c>
      <c r="BB228" s="42">
        <v>6.5</v>
      </c>
      <c r="BC228" s="22">
        <v>0</v>
      </c>
      <c r="BD228" s="29"/>
      <c r="BE228" s="43">
        <v>83.85</v>
      </c>
      <c r="BF228" s="39">
        <v>7.71</v>
      </c>
      <c r="BG228" s="43">
        <v>75.8</v>
      </c>
      <c r="BH228" s="39">
        <v>7.75</v>
      </c>
      <c r="BI228" s="43">
        <v>51.1</v>
      </c>
      <c r="BJ228" s="39">
        <v>14.45</v>
      </c>
      <c r="BK228" s="43">
        <v>17.350000000000001</v>
      </c>
      <c r="BL228" s="39">
        <v>4.2</v>
      </c>
      <c r="BM228" s="29"/>
    </row>
    <row r="229" spans="1:65" x14ac:dyDescent="0.35">
      <c r="A229">
        <v>8</v>
      </c>
      <c r="B229" t="s">
        <v>486</v>
      </c>
      <c r="C229" t="s">
        <v>487</v>
      </c>
      <c r="D229" s="21">
        <v>7.3300000000000004E-2</v>
      </c>
      <c r="E229" s="22">
        <v>6.96</v>
      </c>
      <c r="F229" s="21">
        <v>0.21990000000000001</v>
      </c>
      <c r="G229" s="22">
        <v>1.6</v>
      </c>
      <c r="H229" s="21">
        <v>0.17879999999999999</v>
      </c>
      <c r="I229" s="22">
        <v>-2.39</v>
      </c>
      <c r="J229" s="23">
        <v>0.3987</v>
      </c>
      <c r="K229" s="22">
        <v>-0.23</v>
      </c>
      <c r="L229" s="23">
        <v>277.22000000000003</v>
      </c>
      <c r="M229" s="29"/>
      <c r="N229" s="38">
        <v>260.16000000000003</v>
      </c>
      <c r="O229" s="39">
        <v>3.98</v>
      </c>
      <c r="P229" s="38">
        <v>365.04</v>
      </c>
      <c r="Q229" s="39">
        <v>4</v>
      </c>
      <c r="R229" s="29"/>
      <c r="S229" s="23">
        <v>305.02999999999997</v>
      </c>
      <c r="T229" s="22">
        <v>10</v>
      </c>
      <c r="U229" s="23">
        <v>305.02999999999997</v>
      </c>
      <c r="V229" s="22">
        <v>10</v>
      </c>
      <c r="W229" s="23">
        <v>305.02999999999997</v>
      </c>
      <c r="X229" s="22">
        <v>10</v>
      </c>
      <c r="Y229" s="23">
        <v>305.02999999999997</v>
      </c>
      <c r="Z229" s="22">
        <v>10</v>
      </c>
      <c r="AA229" s="23">
        <v>356.51</v>
      </c>
      <c r="AB229" s="22">
        <v>10</v>
      </c>
      <c r="AC229" s="23">
        <v>459.46999999999997</v>
      </c>
      <c r="AD229" s="22">
        <v>10</v>
      </c>
      <c r="AE229" s="23">
        <v>562.43000000000006</v>
      </c>
      <c r="AF229" s="22">
        <v>10</v>
      </c>
      <c r="AG229" s="23">
        <v>2209.79</v>
      </c>
      <c r="AH229" s="22">
        <v>10</v>
      </c>
      <c r="AI229" s="23">
        <v>2621.63</v>
      </c>
      <c r="AJ229" s="22">
        <v>10</v>
      </c>
      <c r="AK229" s="23">
        <v>6225.23</v>
      </c>
      <c r="AL229" s="22">
        <v>10</v>
      </c>
      <c r="AM229" s="23">
        <v>30935.63</v>
      </c>
      <c r="AN229" s="22">
        <v>10</v>
      </c>
      <c r="AO229" s="29"/>
      <c r="AP229" s="40">
        <v>0</v>
      </c>
      <c r="AQ229" s="41">
        <v>0</v>
      </c>
      <c r="AR229" s="40">
        <v>842.41000000000008</v>
      </c>
      <c r="AS229" s="41">
        <v>7.09</v>
      </c>
      <c r="AT229" s="40">
        <v>947.29</v>
      </c>
      <c r="AU229" s="41">
        <v>6.74</v>
      </c>
      <c r="AV229" s="29"/>
      <c r="AW229" s="42">
        <v>0</v>
      </c>
      <c r="AX229" s="42">
        <v>0</v>
      </c>
      <c r="AY229" s="22">
        <v>0</v>
      </c>
      <c r="AZ229" s="42">
        <v>78.12</v>
      </c>
      <c r="BA229" s="22">
        <v>3.01</v>
      </c>
      <c r="BB229" s="42">
        <v>0</v>
      </c>
      <c r="BC229" s="22">
        <v>0</v>
      </c>
      <c r="BD229" s="29"/>
      <c r="BE229" s="43">
        <v>83.87</v>
      </c>
      <c r="BF229" s="39">
        <v>7.71</v>
      </c>
      <c r="BG229" s="43">
        <v>75.8</v>
      </c>
      <c r="BH229" s="39">
        <v>7.7</v>
      </c>
      <c r="BI229" s="43">
        <v>51.11</v>
      </c>
      <c r="BJ229" s="39">
        <v>14.47</v>
      </c>
      <c r="BK229" s="43">
        <v>12.16</v>
      </c>
      <c r="BL229" s="39">
        <v>3.14</v>
      </c>
      <c r="BM229" s="29"/>
    </row>
    <row r="230" spans="1:65" x14ac:dyDescent="0.35">
      <c r="A230">
        <v>8</v>
      </c>
      <c r="B230" t="s">
        <v>488</v>
      </c>
      <c r="C230" t="s">
        <v>489</v>
      </c>
      <c r="D230" s="21">
        <v>8.5099999999999995E-2</v>
      </c>
      <c r="E230" s="22">
        <v>13.4</v>
      </c>
      <c r="F230" s="21">
        <v>0.1908</v>
      </c>
      <c r="G230" s="22">
        <v>18</v>
      </c>
      <c r="H230" s="21">
        <v>0.20610000000000001</v>
      </c>
      <c r="I230" s="22">
        <v>18.04</v>
      </c>
      <c r="J230" s="23">
        <v>0.39690000000000003</v>
      </c>
      <c r="K230" s="22">
        <v>18.02</v>
      </c>
      <c r="L230" s="23">
        <v>456.76</v>
      </c>
      <c r="M230" s="29"/>
      <c r="N230" s="38">
        <v>261.95999999999998</v>
      </c>
      <c r="O230" s="39">
        <v>10.42</v>
      </c>
      <c r="P230" s="38">
        <v>416.52</v>
      </c>
      <c r="Q230" s="39">
        <v>35.56</v>
      </c>
      <c r="R230" s="29"/>
      <c r="S230" s="23">
        <v>177.48</v>
      </c>
      <c r="T230" s="22">
        <v>1.72</v>
      </c>
      <c r="U230" s="23">
        <v>177.48</v>
      </c>
      <c r="V230" s="22">
        <v>1.72</v>
      </c>
      <c r="W230" s="23">
        <v>177.48</v>
      </c>
      <c r="X230" s="22">
        <v>1.72</v>
      </c>
      <c r="Y230" s="23">
        <v>177.48</v>
      </c>
      <c r="Z230" s="22">
        <v>1.72</v>
      </c>
      <c r="AA230" s="23">
        <v>177.48</v>
      </c>
      <c r="AB230" s="22">
        <v>1.72</v>
      </c>
      <c r="AC230" s="23">
        <v>287.48</v>
      </c>
      <c r="AD230" s="22">
        <v>1.05</v>
      </c>
      <c r="AE230" s="23">
        <v>397.48</v>
      </c>
      <c r="AF230" s="22">
        <v>0.76</v>
      </c>
      <c r="AG230" s="23">
        <v>2157.48</v>
      </c>
      <c r="AH230" s="22">
        <v>0.14000000000000001</v>
      </c>
      <c r="AI230" s="23">
        <v>2597.48</v>
      </c>
      <c r="AJ230" s="22">
        <v>0.12</v>
      </c>
      <c r="AK230" s="23">
        <v>6447.4800000000005</v>
      </c>
      <c r="AL230" s="22">
        <v>0.05</v>
      </c>
      <c r="AM230" s="23">
        <v>32847.480000000003</v>
      </c>
      <c r="AN230" s="22">
        <v>0.01</v>
      </c>
      <c r="AO230" s="29"/>
      <c r="AP230" s="40">
        <v>0</v>
      </c>
      <c r="AQ230" s="41">
        <v>0</v>
      </c>
      <c r="AR230" s="40">
        <v>896.2</v>
      </c>
      <c r="AS230" s="41">
        <v>10.029999999999999</v>
      </c>
      <c r="AT230" s="40">
        <v>1050.76</v>
      </c>
      <c r="AU230" s="41">
        <v>18.79</v>
      </c>
      <c r="AV230" s="29"/>
      <c r="AW230" s="42">
        <v>0</v>
      </c>
      <c r="AX230" s="42">
        <v>0</v>
      </c>
      <c r="AY230" s="22">
        <v>0</v>
      </c>
      <c r="AZ230" s="42">
        <v>0</v>
      </c>
      <c r="BA230" s="22">
        <v>0</v>
      </c>
      <c r="BB230" s="42">
        <v>0</v>
      </c>
      <c r="BC230" s="22">
        <v>0</v>
      </c>
      <c r="BD230" s="29"/>
      <c r="BE230" s="43">
        <v>83.85</v>
      </c>
      <c r="BF230" s="39">
        <v>7.85</v>
      </c>
      <c r="BG230" s="43">
        <v>75.8</v>
      </c>
      <c r="BH230" s="39">
        <v>7.75</v>
      </c>
      <c r="BI230" s="43">
        <v>51.1</v>
      </c>
      <c r="BJ230" s="39">
        <v>14.45</v>
      </c>
      <c r="BK230" s="43">
        <v>13.5</v>
      </c>
      <c r="BL230" s="39">
        <v>8.8699999999999992</v>
      </c>
      <c r="BM230" s="29"/>
    </row>
    <row r="231" spans="1:65" x14ac:dyDescent="0.35">
      <c r="A231">
        <v>8</v>
      </c>
      <c r="B231" t="s">
        <v>490</v>
      </c>
      <c r="C231" t="s">
        <v>491</v>
      </c>
      <c r="D231" s="21">
        <v>0.1217</v>
      </c>
      <c r="E231" s="22">
        <v>6.99</v>
      </c>
      <c r="F231" s="21">
        <v>0.86799999999999999</v>
      </c>
      <c r="G231" s="22">
        <v>10.17</v>
      </c>
      <c r="H231" s="21">
        <v>0</v>
      </c>
      <c r="I231" s="22" t="s">
        <v>227</v>
      </c>
      <c r="J231" s="23">
        <v>0.86799999999999999</v>
      </c>
      <c r="K231" s="22">
        <v>10.17</v>
      </c>
      <c r="L231" s="23">
        <v>444.7</v>
      </c>
      <c r="M231" s="29"/>
      <c r="N231" s="38">
        <v>317.69</v>
      </c>
      <c r="O231" s="39">
        <v>7.6</v>
      </c>
      <c r="P231" s="38">
        <v>406.2</v>
      </c>
      <c r="Q231" s="39">
        <v>7.6</v>
      </c>
      <c r="R231" s="29"/>
      <c r="S231" s="23">
        <v>177.58</v>
      </c>
      <c r="T231" s="22">
        <v>10</v>
      </c>
      <c r="U231" s="23">
        <v>177.58</v>
      </c>
      <c r="V231" s="22">
        <v>10</v>
      </c>
      <c r="W231" s="23">
        <v>177.58</v>
      </c>
      <c r="X231" s="22">
        <v>10</v>
      </c>
      <c r="Y231" s="23">
        <v>177.58</v>
      </c>
      <c r="Z231" s="22">
        <v>10</v>
      </c>
      <c r="AA231" s="23">
        <v>177.58</v>
      </c>
      <c r="AB231" s="22">
        <v>10</v>
      </c>
      <c r="AC231" s="23">
        <v>177.58</v>
      </c>
      <c r="AD231" s="22">
        <v>10</v>
      </c>
      <c r="AE231" s="23">
        <v>177.58</v>
      </c>
      <c r="AF231" s="22">
        <v>10</v>
      </c>
      <c r="AG231" s="23">
        <v>915.83</v>
      </c>
      <c r="AH231" s="22">
        <v>9.8699999999999992</v>
      </c>
      <c r="AI231" s="23">
        <v>1121.83</v>
      </c>
      <c r="AJ231" s="22">
        <v>9.86</v>
      </c>
      <c r="AK231" s="23">
        <v>3096.33</v>
      </c>
      <c r="AL231" s="22">
        <v>9.85</v>
      </c>
      <c r="AM231" s="23">
        <v>19584.330000000002</v>
      </c>
      <c r="AN231" s="22">
        <v>9.91</v>
      </c>
      <c r="AO231" s="29"/>
      <c r="AP231" s="40">
        <v>0</v>
      </c>
      <c r="AQ231" s="41">
        <v>0</v>
      </c>
      <c r="AR231" s="40">
        <v>939.97</v>
      </c>
      <c r="AS231" s="41">
        <v>7.75</v>
      </c>
      <c r="AT231" s="40">
        <v>1028.48</v>
      </c>
      <c r="AU231" s="41">
        <v>7.74</v>
      </c>
      <c r="AV231" s="29"/>
      <c r="AW231" s="42">
        <v>3.32</v>
      </c>
      <c r="AX231" s="42">
        <v>3.32</v>
      </c>
      <c r="AY231" s="22">
        <v>7.44</v>
      </c>
      <c r="AZ231" s="42">
        <v>0</v>
      </c>
      <c r="BA231" s="22">
        <v>0</v>
      </c>
      <c r="BB231" s="42">
        <v>2.4</v>
      </c>
      <c r="BC231" s="22">
        <v>0</v>
      </c>
      <c r="BD231" s="29"/>
      <c r="BE231" s="43">
        <v>83.85</v>
      </c>
      <c r="BF231" s="39">
        <v>7.71</v>
      </c>
      <c r="BG231" s="43">
        <v>75.8</v>
      </c>
      <c r="BH231" s="39">
        <v>7.75</v>
      </c>
      <c r="BI231" s="43">
        <v>51.1</v>
      </c>
      <c r="BJ231" s="39">
        <v>14.45</v>
      </c>
      <c r="BK231" s="43">
        <v>13.65</v>
      </c>
      <c r="BL231" s="39">
        <v>7.48</v>
      </c>
      <c r="BM231" s="29"/>
    </row>
    <row r="232" spans="1:65" x14ac:dyDescent="0.35">
      <c r="A232">
        <v>8</v>
      </c>
      <c r="B232" t="s">
        <v>492</v>
      </c>
      <c r="C232" t="s">
        <v>493</v>
      </c>
      <c r="D232" s="21">
        <v>8.8300000000000003E-2</v>
      </c>
      <c r="E232" s="22">
        <v>2.15</v>
      </c>
      <c r="F232" s="21">
        <v>0.18240000000000001</v>
      </c>
      <c r="G232" s="22">
        <v>7.08</v>
      </c>
      <c r="H232" s="21">
        <v>0.1216</v>
      </c>
      <c r="I232" s="22">
        <v>6.06</v>
      </c>
      <c r="J232" s="23">
        <v>0.30399999999999999</v>
      </c>
      <c r="K232" s="22">
        <v>6.67</v>
      </c>
      <c r="L232" s="23">
        <v>395.92</v>
      </c>
      <c r="M232" s="29"/>
      <c r="N232" s="38">
        <v>320.64999999999998</v>
      </c>
      <c r="O232" s="39">
        <v>0</v>
      </c>
      <c r="P232" s="38">
        <v>343.12</v>
      </c>
      <c r="Q232" s="39">
        <v>0</v>
      </c>
      <c r="R232" s="29"/>
      <c r="S232" s="23">
        <v>211.95</v>
      </c>
      <c r="T232" s="22">
        <v>0.92</v>
      </c>
      <c r="U232" s="23">
        <v>212.96</v>
      </c>
      <c r="V232" s="22">
        <v>0.9</v>
      </c>
      <c r="W232" s="23">
        <v>110.0894863322319</v>
      </c>
      <c r="X232" s="22">
        <v>0</v>
      </c>
      <c r="Y232" s="23">
        <v>110.0894863322319</v>
      </c>
      <c r="Z232" s="22">
        <v>0</v>
      </c>
      <c r="AA232" s="23">
        <v>110.0894863322319</v>
      </c>
      <c r="AB232" s="22">
        <v>0</v>
      </c>
      <c r="AC232" s="23">
        <v>134.6789726644638</v>
      </c>
      <c r="AD232" s="22">
        <v>0</v>
      </c>
      <c r="AE232" s="23">
        <v>155.34709576995547</v>
      </c>
      <c r="AF232" s="22">
        <v>0</v>
      </c>
      <c r="AG232" s="23">
        <v>608.98449711898195</v>
      </c>
      <c r="AH232" s="22">
        <v>0</v>
      </c>
      <c r="AI232" s="23">
        <v>724.44297131725773</v>
      </c>
      <c r="AJ232" s="22">
        <v>0</v>
      </c>
      <c r="AK232" s="23">
        <v>1734.7046205521724</v>
      </c>
      <c r="AL232" s="22">
        <v>0</v>
      </c>
      <c r="AM232" s="23">
        <v>8864.4359622054108</v>
      </c>
      <c r="AN232" s="22">
        <v>0</v>
      </c>
      <c r="AO232" s="29"/>
      <c r="AP232" s="40">
        <v>0</v>
      </c>
      <c r="AQ232" s="41">
        <v>0</v>
      </c>
      <c r="AR232" s="40">
        <v>928.52</v>
      </c>
      <c r="AS232" s="41">
        <v>1.19</v>
      </c>
      <c r="AT232" s="40">
        <v>952</v>
      </c>
      <c r="AU232" s="41">
        <v>1.1299999999999999</v>
      </c>
      <c r="AV232" s="29"/>
      <c r="AW232" s="42">
        <v>1.35</v>
      </c>
      <c r="AX232" s="42">
        <v>2.44</v>
      </c>
      <c r="AY232" s="22">
        <v>0</v>
      </c>
      <c r="AZ232" s="42">
        <v>0</v>
      </c>
      <c r="BA232" s="22" t="s">
        <v>775</v>
      </c>
      <c r="BB232" s="42">
        <v>0</v>
      </c>
      <c r="BC232" s="22">
        <v>0</v>
      </c>
      <c r="BD232" s="29"/>
      <c r="BE232" s="43">
        <v>83.85</v>
      </c>
      <c r="BF232" s="39">
        <v>10.62</v>
      </c>
      <c r="BG232" s="43">
        <v>75.8</v>
      </c>
      <c r="BH232" s="39">
        <v>10.66</v>
      </c>
      <c r="BI232" s="43">
        <v>51.1</v>
      </c>
      <c r="BJ232" s="39">
        <v>14.45</v>
      </c>
      <c r="BK232" s="43">
        <v>16.600000000000001</v>
      </c>
      <c r="BL232" s="39">
        <v>57.35</v>
      </c>
      <c r="BM232" s="29"/>
    </row>
    <row r="233" spans="1:65" x14ac:dyDescent="0.35">
      <c r="A233">
        <v>8</v>
      </c>
      <c r="B233" t="s">
        <v>494</v>
      </c>
      <c r="C233" t="s">
        <v>495</v>
      </c>
      <c r="D233" s="21">
        <v>0.1258</v>
      </c>
      <c r="E233" s="22">
        <v>5.56</v>
      </c>
      <c r="F233" s="21">
        <v>0.27479999999999999</v>
      </c>
      <c r="G233" s="22">
        <v>18.7</v>
      </c>
      <c r="H233" s="21">
        <v>0.23250000000000001</v>
      </c>
      <c r="I233" s="22">
        <v>18.12</v>
      </c>
      <c r="J233" s="23">
        <v>0.50729999999999997</v>
      </c>
      <c r="K233" s="22">
        <v>18.43</v>
      </c>
      <c r="L233" s="23">
        <v>749.29</v>
      </c>
      <c r="M233" s="29"/>
      <c r="N233" s="38">
        <v>398.64</v>
      </c>
      <c r="O233" s="39">
        <v>2.5</v>
      </c>
      <c r="P233" s="38">
        <v>491.28</v>
      </c>
      <c r="Q233" s="39">
        <v>2.5099999999999998</v>
      </c>
      <c r="R233" s="29"/>
      <c r="S233" s="23">
        <v>240.48</v>
      </c>
      <c r="T233" s="22">
        <v>2.19</v>
      </c>
      <c r="U233" s="23">
        <v>240.48</v>
      </c>
      <c r="V233" s="22">
        <v>2.19</v>
      </c>
      <c r="W233" s="23">
        <v>240.48</v>
      </c>
      <c r="X233" s="22">
        <v>2.19</v>
      </c>
      <c r="Y233" s="23">
        <v>240.48</v>
      </c>
      <c r="Z233" s="22">
        <v>2.19</v>
      </c>
      <c r="AA233" s="23">
        <v>240.48</v>
      </c>
      <c r="AB233" s="22">
        <v>2.19</v>
      </c>
      <c r="AC233" s="23">
        <v>240.48</v>
      </c>
      <c r="AD233" s="22">
        <v>2.19</v>
      </c>
      <c r="AE233" s="23">
        <v>240.48</v>
      </c>
      <c r="AF233" s="22">
        <v>2.19</v>
      </c>
      <c r="AG233" s="23">
        <v>240.48</v>
      </c>
      <c r="AH233" s="22">
        <v>2.19</v>
      </c>
      <c r="AI233" s="23">
        <v>240.48</v>
      </c>
      <c r="AJ233" s="22">
        <v>2.19</v>
      </c>
      <c r="AK233" s="23">
        <v>240.48</v>
      </c>
      <c r="AL233" s="22">
        <v>2.19</v>
      </c>
      <c r="AM233" s="23">
        <v>240.48</v>
      </c>
      <c r="AN233" s="22">
        <v>2.19</v>
      </c>
      <c r="AO233" s="29"/>
      <c r="AP233" s="40">
        <v>0</v>
      </c>
      <c r="AQ233" s="41">
        <v>0</v>
      </c>
      <c r="AR233" s="40">
        <v>1388.4099999999999</v>
      </c>
      <c r="AS233" s="41">
        <v>4.07</v>
      </c>
      <c r="AT233" s="40">
        <v>1481.05</v>
      </c>
      <c r="AU233" s="41">
        <v>3.97</v>
      </c>
      <c r="AV233" s="29"/>
      <c r="AW233" s="42">
        <v>2.86</v>
      </c>
      <c r="AX233" s="42">
        <v>2.86</v>
      </c>
      <c r="AY233" s="22">
        <v>4.38</v>
      </c>
      <c r="AZ233" s="42">
        <v>0</v>
      </c>
      <c r="BA233" s="22" t="s">
        <v>775</v>
      </c>
      <c r="BB233" s="42">
        <v>0</v>
      </c>
      <c r="BC233" s="22">
        <v>0</v>
      </c>
      <c r="BD233" s="29"/>
      <c r="BE233" s="43">
        <v>83.85</v>
      </c>
      <c r="BF233" s="39">
        <v>7.71</v>
      </c>
      <c r="BG233" s="43">
        <v>75.8</v>
      </c>
      <c r="BH233" s="39">
        <v>7.75</v>
      </c>
      <c r="BI233" s="43">
        <v>51.1</v>
      </c>
      <c r="BJ233" s="39">
        <v>14.45</v>
      </c>
      <c r="BK233" s="43">
        <v>13.75</v>
      </c>
      <c r="BL233" s="39">
        <v>4.17</v>
      </c>
      <c r="BM233" s="29"/>
    </row>
    <row r="234" spans="1:65" x14ac:dyDescent="0.35">
      <c r="A234">
        <v>8</v>
      </c>
      <c r="B234" t="s">
        <v>496</v>
      </c>
      <c r="C234" t="s">
        <v>497</v>
      </c>
      <c r="D234" s="21">
        <v>8.77E-2</v>
      </c>
      <c r="E234" s="22">
        <v>1.68</v>
      </c>
      <c r="F234" s="21">
        <v>0.31659999999999999</v>
      </c>
      <c r="G234" s="22">
        <v>0.87</v>
      </c>
      <c r="H234" s="21">
        <v>0.255</v>
      </c>
      <c r="I234" s="22">
        <v>0.88</v>
      </c>
      <c r="J234" s="23">
        <v>0.5716</v>
      </c>
      <c r="K234" s="22">
        <v>0.88</v>
      </c>
      <c r="L234" s="23">
        <v>390.01</v>
      </c>
      <c r="M234" s="29"/>
      <c r="N234" s="38">
        <v>353.39</v>
      </c>
      <c r="O234" s="39">
        <v>3.76</v>
      </c>
      <c r="P234" s="38">
        <v>380.02</v>
      </c>
      <c r="Q234" s="39">
        <v>4.28</v>
      </c>
      <c r="R234" s="29"/>
      <c r="S234" s="23">
        <v>222.34</v>
      </c>
      <c r="T234" s="22">
        <v>6.51</v>
      </c>
      <c r="U234" s="23">
        <v>222.34</v>
      </c>
      <c r="V234" s="22">
        <v>6.51</v>
      </c>
      <c r="W234" s="23">
        <v>222.34</v>
      </c>
      <c r="X234" s="22">
        <v>6.51</v>
      </c>
      <c r="Y234" s="23">
        <v>222.34</v>
      </c>
      <c r="Z234" s="22">
        <v>6.51</v>
      </c>
      <c r="AA234" s="23">
        <v>222.34</v>
      </c>
      <c r="AB234" s="22">
        <v>6.51</v>
      </c>
      <c r="AC234" s="23">
        <v>222.34</v>
      </c>
      <c r="AD234" s="22">
        <v>6.51</v>
      </c>
      <c r="AE234" s="23">
        <v>222.34</v>
      </c>
      <c r="AF234" s="22">
        <v>6.51</v>
      </c>
      <c r="AG234" s="23">
        <v>222.34</v>
      </c>
      <c r="AH234" s="22">
        <v>6.51</v>
      </c>
      <c r="AI234" s="23">
        <v>222.34</v>
      </c>
      <c r="AJ234" s="22">
        <v>6.51</v>
      </c>
      <c r="AK234" s="23">
        <v>222.34</v>
      </c>
      <c r="AL234" s="22">
        <v>6.51</v>
      </c>
      <c r="AM234" s="23">
        <v>222.34</v>
      </c>
      <c r="AN234" s="22">
        <v>6.51</v>
      </c>
      <c r="AO234" s="29"/>
      <c r="AP234" s="40">
        <v>0</v>
      </c>
      <c r="AQ234" s="41">
        <v>0</v>
      </c>
      <c r="AR234" s="40">
        <v>965.74</v>
      </c>
      <c r="AS234" s="41">
        <v>3.52</v>
      </c>
      <c r="AT234" s="40">
        <v>992.37</v>
      </c>
      <c r="AU234" s="41">
        <v>3.72</v>
      </c>
      <c r="AV234" s="29"/>
      <c r="AW234" s="42">
        <v>1</v>
      </c>
      <c r="AX234" s="42">
        <v>1</v>
      </c>
      <c r="AY234" s="22">
        <v>0</v>
      </c>
      <c r="AZ234" s="42">
        <v>0</v>
      </c>
      <c r="BA234" s="22">
        <v>0</v>
      </c>
      <c r="BB234" s="42">
        <v>0</v>
      </c>
      <c r="BC234" s="22">
        <v>0</v>
      </c>
      <c r="BD234" s="29"/>
      <c r="BE234" s="43">
        <v>83.87</v>
      </c>
      <c r="BF234" s="39">
        <v>7.87</v>
      </c>
      <c r="BG234" s="43">
        <v>75.8</v>
      </c>
      <c r="BH234" s="39">
        <v>7.82</v>
      </c>
      <c r="BI234" s="43">
        <v>51.11</v>
      </c>
      <c r="BJ234" s="39">
        <v>14.47</v>
      </c>
      <c r="BK234" s="43">
        <v>14.45</v>
      </c>
      <c r="BL234" s="39">
        <v>4.71</v>
      </c>
      <c r="BM234" s="29"/>
    </row>
    <row r="235" spans="1:65" x14ac:dyDescent="0.35">
      <c r="A235">
        <v>8</v>
      </c>
      <c r="B235" t="s">
        <v>498</v>
      </c>
      <c r="C235" t="s">
        <v>499</v>
      </c>
      <c r="D235" s="21">
        <v>9.8400000000000001E-2</v>
      </c>
      <c r="E235" s="22">
        <v>3.45</v>
      </c>
      <c r="F235" s="21">
        <v>0.34920000000000001</v>
      </c>
      <c r="G235" s="22">
        <v>3.6</v>
      </c>
      <c r="H235" s="21">
        <v>0.31840000000000002</v>
      </c>
      <c r="I235" s="22">
        <v>3.62</v>
      </c>
      <c r="J235" s="23">
        <v>0.66759999999999997</v>
      </c>
      <c r="K235" s="22">
        <v>3.61</v>
      </c>
      <c r="L235" s="23">
        <v>906.01</v>
      </c>
      <c r="M235" s="29"/>
      <c r="N235" s="38">
        <v>352.2</v>
      </c>
      <c r="O235" s="39">
        <v>3.2</v>
      </c>
      <c r="P235" s="38">
        <v>507.12</v>
      </c>
      <c r="Q235" s="39">
        <v>3.2</v>
      </c>
      <c r="R235" s="29"/>
      <c r="S235" s="23">
        <v>143.28</v>
      </c>
      <c r="T235" s="22">
        <v>9.36</v>
      </c>
      <c r="U235" s="23">
        <v>219.96</v>
      </c>
      <c r="V235" s="22">
        <v>9.14</v>
      </c>
      <c r="W235" s="23">
        <v>214.8</v>
      </c>
      <c r="X235" s="22">
        <v>9.33</v>
      </c>
      <c r="Y235" s="23">
        <v>358.8</v>
      </c>
      <c r="Z235" s="22">
        <v>9.5</v>
      </c>
      <c r="AA235" s="23">
        <v>538.79999999999995</v>
      </c>
      <c r="AB235" s="22">
        <v>9.59</v>
      </c>
      <c r="AC235" s="23">
        <v>718.8</v>
      </c>
      <c r="AD235" s="22">
        <v>9.6300000000000008</v>
      </c>
      <c r="AE235" s="23">
        <v>898.8</v>
      </c>
      <c r="AF235" s="22">
        <v>9.65</v>
      </c>
      <c r="AG235" s="23">
        <v>2649.6</v>
      </c>
      <c r="AH235" s="22">
        <v>8.9600000000000009</v>
      </c>
      <c r="AI235" s="23">
        <v>2961.6</v>
      </c>
      <c r="AJ235" s="22">
        <v>8.9</v>
      </c>
      <c r="AK235" s="23">
        <v>5691.6</v>
      </c>
      <c r="AL235" s="22">
        <v>8.6300000000000008</v>
      </c>
      <c r="AM235" s="23">
        <v>24411.599999999999</v>
      </c>
      <c r="AN235" s="22">
        <v>8.4</v>
      </c>
      <c r="AO235" s="29"/>
      <c r="AP235" s="40">
        <v>0</v>
      </c>
      <c r="AQ235" s="41">
        <v>0</v>
      </c>
      <c r="AR235" s="40">
        <v>1401.49</v>
      </c>
      <c r="AS235" s="41">
        <v>3.96</v>
      </c>
      <c r="AT235" s="40">
        <v>1633.0900000000001</v>
      </c>
      <c r="AU235" s="41">
        <v>4.0999999999999996</v>
      </c>
      <c r="AV235" s="29"/>
      <c r="AW235" s="42">
        <v>1.7</v>
      </c>
      <c r="AX235" s="42">
        <v>4.28</v>
      </c>
      <c r="AY235" s="22">
        <v>3.13</v>
      </c>
      <c r="AZ235" s="42">
        <v>95.04</v>
      </c>
      <c r="BA235" s="22">
        <v>3.26</v>
      </c>
      <c r="BB235" s="42">
        <v>0</v>
      </c>
      <c r="BC235" s="22">
        <v>0</v>
      </c>
      <c r="BD235" s="29"/>
      <c r="BE235" s="43">
        <v>83.85</v>
      </c>
      <c r="BF235" s="39">
        <v>7.71</v>
      </c>
      <c r="BG235" s="43">
        <v>75.8</v>
      </c>
      <c r="BH235" s="39">
        <v>7.75</v>
      </c>
      <c r="BI235" s="43">
        <v>51.1</v>
      </c>
      <c r="BJ235" s="39">
        <v>14.45</v>
      </c>
      <c r="BK235" s="43">
        <v>16.600000000000001</v>
      </c>
      <c r="BL235" s="39">
        <v>5.73</v>
      </c>
      <c r="BM235" s="29"/>
    </row>
    <row r="236" spans="1:65" x14ac:dyDescent="0.35">
      <c r="A236">
        <v>8</v>
      </c>
      <c r="B236" t="s">
        <v>500</v>
      </c>
      <c r="C236" t="s">
        <v>501</v>
      </c>
      <c r="D236" s="21">
        <v>7.4700000000000003E-2</v>
      </c>
      <c r="E236" s="22">
        <v>3.24</v>
      </c>
      <c r="F236" s="21">
        <v>0.25490000000000002</v>
      </c>
      <c r="G236" s="22">
        <v>5.23</v>
      </c>
      <c r="H236" s="21">
        <v>0.192</v>
      </c>
      <c r="I236" s="22">
        <v>5.25</v>
      </c>
      <c r="J236" s="23">
        <v>0.44690000000000002</v>
      </c>
      <c r="K236" s="22">
        <v>5.24</v>
      </c>
      <c r="L236" s="23">
        <v>380.87</v>
      </c>
      <c r="M236" s="29"/>
      <c r="N236" s="38">
        <v>287.64</v>
      </c>
      <c r="O236" s="39">
        <v>4.17</v>
      </c>
      <c r="P236" s="38">
        <v>362.76</v>
      </c>
      <c r="Q236" s="39">
        <v>4.17</v>
      </c>
      <c r="R236" s="29"/>
      <c r="S236" s="23">
        <v>266.8</v>
      </c>
      <c r="T236" s="22">
        <v>3.77</v>
      </c>
      <c r="U236" s="23">
        <v>313.48</v>
      </c>
      <c r="V236" s="22">
        <v>3.85</v>
      </c>
      <c r="W236" s="23" t="s">
        <v>773</v>
      </c>
      <c r="X236" s="22" t="s">
        <v>773</v>
      </c>
      <c r="Y236" s="23" t="s">
        <v>773</v>
      </c>
      <c r="Z236" s="22" t="s">
        <v>773</v>
      </c>
      <c r="AA236" s="23" t="s">
        <v>773</v>
      </c>
      <c r="AB236" s="22" t="s">
        <v>773</v>
      </c>
      <c r="AC236" s="23" t="s">
        <v>773</v>
      </c>
      <c r="AD236" s="22" t="s">
        <v>773</v>
      </c>
      <c r="AE236" s="23" t="s">
        <v>773</v>
      </c>
      <c r="AF236" s="22" t="s">
        <v>773</v>
      </c>
      <c r="AG236" s="23" t="s">
        <v>773</v>
      </c>
      <c r="AH236" s="22" t="s">
        <v>773</v>
      </c>
      <c r="AI236" s="23" t="s">
        <v>773</v>
      </c>
      <c r="AJ236" s="22" t="s">
        <v>773</v>
      </c>
      <c r="AK236" s="23" t="s">
        <v>773</v>
      </c>
      <c r="AL236" s="22" t="s">
        <v>773</v>
      </c>
      <c r="AM236" s="23" t="s">
        <v>773</v>
      </c>
      <c r="AN236" s="22" t="s">
        <v>773</v>
      </c>
      <c r="AO236" s="29"/>
      <c r="AP236" s="40">
        <v>0</v>
      </c>
      <c r="AQ236" s="41">
        <v>0</v>
      </c>
      <c r="AR236" s="40">
        <v>935.31</v>
      </c>
      <c r="AS236" s="41">
        <v>3.68</v>
      </c>
      <c r="AT236" s="40">
        <v>1057.1100000000001</v>
      </c>
      <c r="AU236" s="41">
        <v>3.74</v>
      </c>
      <c r="AV236" s="29"/>
      <c r="AW236" s="42">
        <v>2.64</v>
      </c>
      <c r="AX236" s="42">
        <v>6.85</v>
      </c>
      <c r="AY236" s="22">
        <v>3.83</v>
      </c>
      <c r="AZ236" s="42">
        <v>0</v>
      </c>
      <c r="BA236" s="22">
        <v>0</v>
      </c>
      <c r="BB236" s="42">
        <v>0</v>
      </c>
      <c r="BC236" s="22">
        <v>0</v>
      </c>
      <c r="BD236" s="29"/>
      <c r="BE236" s="43">
        <v>83.85</v>
      </c>
      <c r="BF236" s="39">
        <v>7.71</v>
      </c>
      <c r="BG236" s="43">
        <v>75.8</v>
      </c>
      <c r="BH236" s="39">
        <v>7.75</v>
      </c>
      <c r="BI236" s="43">
        <v>51.1</v>
      </c>
      <c r="BJ236" s="39">
        <v>14.45</v>
      </c>
      <c r="BK236" s="43">
        <v>11.75</v>
      </c>
      <c r="BL236" s="39">
        <v>3.98</v>
      </c>
      <c r="BM236" s="29"/>
    </row>
    <row r="237" spans="1:65" x14ac:dyDescent="0.35">
      <c r="A237">
        <v>8</v>
      </c>
      <c r="B237" t="s">
        <v>502</v>
      </c>
      <c r="C237" t="s">
        <v>503</v>
      </c>
      <c r="D237" s="21">
        <v>0.1186</v>
      </c>
      <c r="E237" s="22">
        <v>-4.2699999999999996</v>
      </c>
      <c r="F237" s="21">
        <v>0.42170000000000002</v>
      </c>
      <c r="G237" s="22">
        <v>-6.42</v>
      </c>
      <c r="H237" s="21">
        <v>0.30549999999999999</v>
      </c>
      <c r="I237" s="22">
        <v>-6.41</v>
      </c>
      <c r="J237" s="23">
        <v>0.72720000000000007</v>
      </c>
      <c r="K237" s="22">
        <v>-6.42</v>
      </c>
      <c r="L237" s="23">
        <v>521.97</v>
      </c>
      <c r="M237" s="29"/>
      <c r="N237" s="38">
        <v>307.48</v>
      </c>
      <c r="O237" s="39">
        <v>3.3</v>
      </c>
      <c r="P237" s="38">
        <v>361.66</v>
      </c>
      <c r="Q237" s="39">
        <v>3.15</v>
      </c>
      <c r="R237" s="29"/>
      <c r="S237" s="23">
        <v>145</v>
      </c>
      <c r="T237" s="22">
        <v>2.4900000000000002</v>
      </c>
      <c r="U237" s="23">
        <v>145</v>
      </c>
      <c r="V237" s="22">
        <v>2.4900000000000002</v>
      </c>
      <c r="W237" s="23" t="s">
        <v>773</v>
      </c>
      <c r="X237" s="22" t="s">
        <v>773</v>
      </c>
      <c r="Y237" s="23" t="s">
        <v>773</v>
      </c>
      <c r="Z237" s="22" t="s">
        <v>773</v>
      </c>
      <c r="AA237" s="23" t="s">
        <v>773</v>
      </c>
      <c r="AB237" s="22" t="s">
        <v>773</v>
      </c>
      <c r="AC237" s="23" t="s">
        <v>773</v>
      </c>
      <c r="AD237" s="22" t="s">
        <v>773</v>
      </c>
      <c r="AE237" s="23" t="s">
        <v>773</v>
      </c>
      <c r="AF237" s="22" t="s">
        <v>773</v>
      </c>
      <c r="AG237" s="23" t="s">
        <v>773</v>
      </c>
      <c r="AH237" s="22" t="s">
        <v>773</v>
      </c>
      <c r="AI237" s="23" t="s">
        <v>773</v>
      </c>
      <c r="AJ237" s="22" t="s">
        <v>773</v>
      </c>
      <c r="AK237" s="23" t="s">
        <v>773</v>
      </c>
      <c r="AL237" s="22" t="s">
        <v>773</v>
      </c>
      <c r="AM237" s="23" t="s">
        <v>773</v>
      </c>
      <c r="AN237" s="22" t="s">
        <v>773</v>
      </c>
      <c r="AO237" s="29"/>
      <c r="AP237" s="40">
        <v>0</v>
      </c>
      <c r="AQ237" s="41">
        <v>0</v>
      </c>
      <c r="AR237" s="40">
        <v>974.45</v>
      </c>
      <c r="AS237" s="41">
        <v>-1.01</v>
      </c>
      <c r="AT237" s="40">
        <v>1028.6300000000001</v>
      </c>
      <c r="AU237" s="41">
        <v>-0.84</v>
      </c>
      <c r="AV237" s="29"/>
      <c r="AW237" s="42">
        <v>3.7</v>
      </c>
      <c r="AX237" s="42">
        <v>9.59</v>
      </c>
      <c r="AY237" s="22">
        <v>149.09</v>
      </c>
      <c r="AZ237" s="42">
        <v>0</v>
      </c>
      <c r="BA237" s="22" t="s">
        <v>775</v>
      </c>
      <c r="BB237" s="42">
        <v>2.85</v>
      </c>
      <c r="BC237" s="22">
        <v>14</v>
      </c>
      <c r="BD237" s="29"/>
      <c r="BE237" s="43">
        <v>83.87</v>
      </c>
      <c r="BF237" s="39">
        <v>7.71</v>
      </c>
      <c r="BG237" s="43">
        <v>75.8</v>
      </c>
      <c r="BH237" s="39">
        <v>7.7</v>
      </c>
      <c r="BI237" s="43">
        <v>51.11</v>
      </c>
      <c r="BJ237" s="39">
        <v>14.47</v>
      </c>
      <c r="BK237" s="43">
        <v>20.53</v>
      </c>
      <c r="BL237" s="39">
        <v>2.29</v>
      </c>
      <c r="BM237" s="29"/>
    </row>
    <row r="238" spans="1:65" x14ac:dyDescent="0.35">
      <c r="A238">
        <v>8</v>
      </c>
      <c r="B238" t="s">
        <v>504</v>
      </c>
      <c r="C238" t="s">
        <v>505</v>
      </c>
      <c r="D238" s="21">
        <v>0.12089999999999999</v>
      </c>
      <c r="E238" s="22">
        <v>9.02</v>
      </c>
      <c r="F238" s="21">
        <v>0.47949999999999998</v>
      </c>
      <c r="G238" s="22">
        <v>6.97</v>
      </c>
      <c r="H238" s="21">
        <v>0.24079999999999999</v>
      </c>
      <c r="I238" s="22">
        <v>6.89</v>
      </c>
      <c r="J238" s="23">
        <v>0.72029999999999994</v>
      </c>
      <c r="K238" s="22">
        <v>6.94</v>
      </c>
      <c r="L238" s="23">
        <v>635.92999999999995</v>
      </c>
      <c r="M238" s="29"/>
      <c r="N238" s="38">
        <v>233.67</v>
      </c>
      <c r="O238" s="39">
        <v>14.5</v>
      </c>
      <c r="P238" s="38">
        <v>254.34</v>
      </c>
      <c r="Q238" s="39">
        <v>13.98</v>
      </c>
      <c r="R238" s="29"/>
      <c r="S238" s="23">
        <v>286</v>
      </c>
      <c r="T238" s="22">
        <v>10</v>
      </c>
      <c r="U238" s="23">
        <v>286</v>
      </c>
      <c r="V238" s="22">
        <v>10</v>
      </c>
      <c r="W238" s="23">
        <v>286</v>
      </c>
      <c r="X238" s="22">
        <v>10</v>
      </c>
      <c r="Y238" s="23">
        <v>286</v>
      </c>
      <c r="Z238" s="22">
        <v>10</v>
      </c>
      <c r="AA238" s="23">
        <v>286</v>
      </c>
      <c r="AB238" s="22">
        <v>10</v>
      </c>
      <c r="AC238" s="23">
        <v>286</v>
      </c>
      <c r="AD238" s="22">
        <v>10</v>
      </c>
      <c r="AE238" s="23">
        <v>286</v>
      </c>
      <c r="AF238" s="22">
        <v>10</v>
      </c>
      <c r="AG238" s="23">
        <v>286</v>
      </c>
      <c r="AH238" s="22">
        <v>10</v>
      </c>
      <c r="AI238" s="23">
        <v>286</v>
      </c>
      <c r="AJ238" s="22">
        <v>10</v>
      </c>
      <c r="AK238" s="23">
        <v>286</v>
      </c>
      <c r="AL238" s="22">
        <v>10</v>
      </c>
      <c r="AM238" s="23">
        <v>286</v>
      </c>
      <c r="AN238" s="22">
        <v>10</v>
      </c>
      <c r="AO238" s="29"/>
      <c r="AP238" s="40">
        <v>0</v>
      </c>
      <c r="AQ238" s="41">
        <v>0</v>
      </c>
      <c r="AR238" s="40">
        <v>1155.5999999999999</v>
      </c>
      <c r="AS238" s="41">
        <v>10.33</v>
      </c>
      <c r="AT238" s="40">
        <v>1176.27</v>
      </c>
      <c r="AU238" s="41">
        <v>10.3</v>
      </c>
      <c r="AV238" s="29"/>
      <c r="AW238" s="42">
        <v>0.75</v>
      </c>
      <c r="AX238" s="42">
        <v>3</v>
      </c>
      <c r="AY238" s="22" t="s">
        <v>774</v>
      </c>
      <c r="AZ238" s="42">
        <v>0</v>
      </c>
      <c r="BA238" s="22">
        <v>0</v>
      </c>
      <c r="BB238" s="42">
        <v>0</v>
      </c>
      <c r="BC238" s="22">
        <v>0</v>
      </c>
      <c r="BD238" s="29"/>
      <c r="BE238" s="43">
        <v>83.85</v>
      </c>
      <c r="BF238" s="39">
        <v>7.71</v>
      </c>
      <c r="BG238" s="43">
        <v>75.8</v>
      </c>
      <c r="BH238" s="39">
        <v>7.75</v>
      </c>
      <c r="BI238" s="43">
        <v>48.15</v>
      </c>
      <c r="BJ238" s="39">
        <v>7.84</v>
      </c>
      <c r="BK238" s="43">
        <v>10.4</v>
      </c>
      <c r="BL238" s="39">
        <v>7.22</v>
      </c>
      <c r="BM238" s="29"/>
    </row>
    <row r="239" spans="1:65" x14ac:dyDescent="0.35">
      <c r="A239">
        <v>8</v>
      </c>
      <c r="B239" t="s">
        <v>506</v>
      </c>
      <c r="C239" t="s">
        <v>507</v>
      </c>
      <c r="D239" s="21">
        <v>0.1021</v>
      </c>
      <c r="E239" s="22">
        <v>5.99</v>
      </c>
      <c r="F239" s="21">
        <v>0.23780000000000001</v>
      </c>
      <c r="G239" s="22">
        <v>15.1</v>
      </c>
      <c r="H239" s="21">
        <v>0.1754</v>
      </c>
      <c r="I239" s="22">
        <v>15.24</v>
      </c>
      <c r="J239" s="23">
        <v>0.41320000000000001</v>
      </c>
      <c r="K239" s="22">
        <v>15.16</v>
      </c>
      <c r="L239" s="23">
        <v>517.76</v>
      </c>
      <c r="M239" s="29"/>
      <c r="N239" s="38">
        <v>306.10000000000002</v>
      </c>
      <c r="O239" s="39">
        <v>2.87</v>
      </c>
      <c r="P239" s="38">
        <v>328.43</v>
      </c>
      <c r="Q239" s="39">
        <v>2.67</v>
      </c>
      <c r="R239" s="29"/>
      <c r="S239" s="23">
        <v>196.76</v>
      </c>
      <c r="T239" s="22">
        <v>0</v>
      </c>
      <c r="U239" s="23">
        <v>196.76</v>
      </c>
      <c r="V239" s="22">
        <v>0</v>
      </c>
      <c r="W239" s="23">
        <v>196.76</v>
      </c>
      <c r="X239" s="22">
        <v>0</v>
      </c>
      <c r="Y239" s="23">
        <v>196.76</v>
      </c>
      <c r="Z239" s="22">
        <v>0</v>
      </c>
      <c r="AA239" s="23">
        <v>196.76</v>
      </c>
      <c r="AB239" s="22">
        <v>0</v>
      </c>
      <c r="AC239" s="23">
        <v>196.76</v>
      </c>
      <c r="AD239" s="22">
        <v>0</v>
      </c>
      <c r="AE239" s="23">
        <v>196.76</v>
      </c>
      <c r="AF239" s="22">
        <v>0</v>
      </c>
      <c r="AG239" s="23">
        <v>196.76</v>
      </c>
      <c r="AH239" s="22">
        <v>0</v>
      </c>
      <c r="AI239" s="23">
        <v>196.76</v>
      </c>
      <c r="AJ239" s="22">
        <v>0</v>
      </c>
      <c r="AK239" s="23">
        <v>196.76</v>
      </c>
      <c r="AL239" s="22">
        <v>0</v>
      </c>
      <c r="AM239" s="23">
        <v>196.76</v>
      </c>
      <c r="AN239" s="22">
        <v>0</v>
      </c>
      <c r="AO239" s="29"/>
      <c r="AP239" s="40">
        <v>0</v>
      </c>
      <c r="AQ239" s="41">
        <v>0</v>
      </c>
      <c r="AR239" s="40">
        <v>1020.62</v>
      </c>
      <c r="AS239" s="41">
        <v>3.84</v>
      </c>
      <c r="AT239" s="40">
        <v>1042.95</v>
      </c>
      <c r="AU239" s="41">
        <v>3.76</v>
      </c>
      <c r="AV239" s="29"/>
      <c r="AW239" s="42">
        <v>3.35</v>
      </c>
      <c r="AX239" s="42">
        <v>3.35</v>
      </c>
      <c r="AY239" s="22">
        <v>31.37</v>
      </c>
      <c r="AZ239" s="42">
        <v>0</v>
      </c>
      <c r="BA239" s="22">
        <v>0</v>
      </c>
      <c r="BB239" s="42">
        <v>0</v>
      </c>
      <c r="BC239" s="22">
        <v>0</v>
      </c>
      <c r="BD239" s="29"/>
      <c r="BE239" s="43">
        <v>83.85</v>
      </c>
      <c r="BF239" s="39">
        <v>7.71</v>
      </c>
      <c r="BG239" s="43">
        <v>75.8</v>
      </c>
      <c r="BH239" s="39">
        <v>7.75</v>
      </c>
      <c r="BI239" s="43">
        <v>51.1</v>
      </c>
      <c r="BJ239" s="39">
        <v>14.45</v>
      </c>
      <c r="BK239" s="43">
        <v>13.8</v>
      </c>
      <c r="BL239" s="39">
        <v>2.99</v>
      </c>
      <c r="BM239" s="29"/>
    </row>
    <row r="240" spans="1:65" x14ac:dyDescent="0.35">
      <c r="A240">
        <v>8</v>
      </c>
      <c r="B240" t="s">
        <v>508</v>
      </c>
      <c r="C240" t="s">
        <v>509</v>
      </c>
      <c r="D240" s="21">
        <v>8.6599999999999996E-2</v>
      </c>
      <c r="E240" s="22">
        <v>4.88</v>
      </c>
      <c r="F240" s="21">
        <v>0.3241</v>
      </c>
      <c r="G240" s="22">
        <v>1.46</v>
      </c>
      <c r="H240" s="21">
        <v>0.26479999999999998</v>
      </c>
      <c r="I240" s="22">
        <v>2.4</v>
      </c>
      <c r="J240" s="23">
        <v>0.58889999999999998</v>
      </c>
      <c r="K240" s="22">
        <v>1.88</v>
      </c>
      <c r="L240" s="23">
        <v>337.23</v>
      </c>
      <c r="M240" s="29"/>
      <c r="N240" s="38">
        <v>338.32</v>
      </c>
      <c r="O240" s="39">
        <v>3.79</v>
      </c>
      <c r="P240" s="38">
        <v>367.77</v>
      </c>
      <c r="Q240" s="39">
        <v>3.48</v>
      </c>
      <c r="R240" s="29"/>
      <c r="S240" s="23">
        <v>321.95999999999998</v>
      </c>
      <c r="T240" s="22">
        <v>0</v>
      </c>
      <c r="U240" s="23">
        <v>321.95999999999998</v>
      </c>
      <c r="V240" s="22">
        <v>0</v>
      </c>
      <c r="W240" s="23">
        <v>321.95999999999998</v>
      </c>
      <c r="X240" s="22">
        <v>0</v>
      </c>
      <c r="Y240" s="23">
        <v>321.95999999999998</v>
      </c>
      <c r="Z240" s="22">
        <v>0</v>
      </c>
      <c r="AA240" s="23">
        <v>643.91999999999996</v>
      </c>
      <c r="AB240" s="22">
        <v>0</v>
      </c>
      <c r="AC240" s="23">
        <v>643.91999999999996</v>
      </c>
      <c r="AD240" s="22">
        <v>0</v>
      </c>
      <c r="AE240" s="23">
        <v>643.91999999999996</v>
      </c>
      <c r="AF240" s="22">
        <v>0</v>
      </c>
      <c r="AG240" s="23">
        <v>2897.64</v>
      </c>
      <c r="AH240" s="22">
        <v>0</v>
      </c>
      <c r="AI240" s="23">
        <v>3219.6</v>
      </c>
      <c r="AJ240" s="22">
        <v>0</v>
      </c>
      <c r="AK240" s="23">
        <v>7727.04</v>
      </c>
      <c r="AL240" s="22">
        <v>0</v>
      </c>
      <c r="AM240" s="23">
        <v>18506.400000000001</v>
      </c>
      <c r="AN240" s="22">
        <v>0</v>
      </c>
      <c r="AO240" s="29"/>
      <c r="AP240" s="40">
        <v>0</v>
      </c>
      <c r="AQ240" s="41">
        <v>0</v>
      </c>
      <c r="AR240" s="40">
        <v>997.51</v>
      </c>
      <c r="AS240" s="41">
        <v>6.75</v>
      </c>
      <c r="AT240" s="40">
        <v>1026.96</v>
      </c>
      <c r="AU240" s="41">
        <v>6.54</v>
      </c>
      <c r="AV240" s="29"/>
      <c r="AW240" s="42">
        <v>0</v>
      </c>
      <c r="AX240" s="42">
        <v>0</v>
      </c>
      <c r="AY240" s="22">
        <v>0</v>
      </c>
      <c r="AZ240" s="42">
        <v>0</v>
      </c>
      <c r="BA240" s="22">
        <v>0</v>
      </c>
      <c r="BB240" s="42">
        <v>0</v>
      </c>
      <c r="BC240" s="22">
        <v>0</v>
      </c>
      <c r="BD240" s="29"/>
      <c r="BE240" s="43">
        <v>83.85</v>
      </c>
      <c r="BF240" s="39">
        <v>7.71</v>
      </c>
      <c r="BG240" s="43">
        <v>75.8</v>
      </c>
      <c r="BH240" s="39">
        <v>7.75</v>
      </c>
      <c r="BI240" s="43">
        <v>51.1</v>
      </c>
      <c r="BJ240" s="39">
        <v>14.45</v>
      </c>
      <c r="BK240" s="43">
        <v>15.25</v>
      </c>
      <c r="BL240" s="39">
        <v>3.39</v>
      </c>
      <c r="BM240" s="29"/>
    </row>
    <row r="241" spans="1:65" x14ac:dyDescent="0.35">
      <c r="A241">
        <v>9</v>
      </c>
      <c r="B241" t="s">
        <v>510</v>
      </c>
      <c r="C241" t="s">
        <v>511</v>
      </c>
      <c r="D241" s="21">
        <v>0.10539999999999999</v>
      </c>
      <c r="E241" s="22">
        <v>3.92</v>
      </c>
      <c r="F241" s="21">
        <v>0.28249999999999997</v>
      </c>
      <c r="G241" s="22">
        <v>3.44</v>
      </c>
      <c r="H241" s="21">
        <v>0.24879999999999999</v>
      </c>
      <c r="I241" s="22">
        <v>3.41</v>
      </c>
      <c r="J241" s="23">
        <v>0.53129999999999999</v>
      </c>
      <c r="K241" s="22">
        <v>3.43</v>
      </c>
      <c r="L241" s="23">
        <v>372.18</v>
      </c>
      <c r="M241" s="29"/>
      <c r="N241" s="38">
        <v>260.76</v>
      </c>
      <c r="O241" s="39">
        <v>2.02</v>
      </c>
      <c r="P241" s="38">
        <v>389.88</v>
      </c>
      <c r="Q241" s="39">
        <v>2.0099999999999998</v>
      </c>
      <c r="R241" s="29"/>
      <c r="S241" s="23">
        <v>193.2</v>
      </c>
      <c r="T241" s="22">
        <v>6.9</v>
      </c>
      <c r="U241" s="23">
        <v>212.28</v>
      </c>
      <c r="V241" s="22">
        <v>6.82</v>
      </c>
      <c r="W241" s="23" t="s">
        <v>773</v>
      </c>
      <c r="X241" s="22" t="s">
        <v>773</v>
      </c>
      <c r="Y241" s="23" t="s">
        <v>773</v>
      </c>
      <c r="Z241" s="22" t="s">
        <v>773</v>
      </c>
      <c r="AA241" s="23" t="s">
        <v>773</v>
      </c>
      <c r="AB241" s="22" t="s">
        <v>773</v>
      </c>
      <c r="AC241" s="23" t="s">
        <v>773</v>
      </c>
      <c r="AD241" s="22" t="s">
        <v>773</v>
      </c>
      <c r="AE241" s="23" t="s">
        <v>773</v>
      </c>
      <c r="AF241" s="22" t="s">
        <v>773</v>
      </c>
      <c r="AG241" s="23" t="s">
        <v>773</v>
      </c>
      <c r="AH241" s="22" t="s">
        <v>773</v>
      </c>
      <c r="AI241" s="23" t="s">
        <v>773</v>
      </c>
      <c r="AJ241" s="22" t="s">
        <v>773</v>
      </c>
      <c r="AK241" s="23" t="s">
        <v>773</v>
      </c>
      <c r="AL241" s="22" t="s">
        <v>773</v>
      </c>
      <c r="AM241" s="23" t="s">
        <v>773</v>
      </c>
      <c r="AN241" s="22" t="s">
        <v>773</v>
      </c>
      <c r="AO241" s="29"/>
      <c r="AP241" s="40">
        <v>0</v>
      </c>
      <c r="AQ241" s="41">
        <v>0</v>
      </c>
      <c r="AR241" s="40">
        <v>826.1400000000001</v>
      </c>
      <c r="AS241" s="41">
        <v>3.99</v>
      </c>
      <c r="AT241" s="40">
        <v>974.33999999999992</v>
      </c>
      <c r="AU241" s="41">
        <v>3.75</v>
      </c>
      <c r="AV241" s="29"/>
      <c r="AW241" s="42">
        <v>0</v>
      </c>
      <c r="AX241" s="42">
        <v>0</v>
      </c>
      <c r="AY241" s="22">
        <v>0</v>
      </c>
      <c r="AZ241" s="42">
        <v>0</v>
      </c>
      <c r="BA241" s="22" t="s">
        <v>775</v>
      </c>
      <c r="BB241" s="42">
        <v>0</v>
      </c>
      <c r="BC241" s="22">
        <v>0</v>
      </c>
      <c r="BD241" s="29"/>
      <c r="BE241" s="43">
        <v>83.85</v>
      </c>
      <c r="BF241" s="39">
        <v>7.79</v>
      </c>
      <c r="BG241" s="43">
        <v>75.8</v>
      </c>
      <c r="BH241" s="39">
        <v>7.81</v>
      </c>
      <c r="BI241" s="43">
        <v>51.1</v>
      </c>
      <c r="BJ241" s="39">
        <v>14.45</v>
      </c>
      <c r="BK241" s="43">
        <v>8.4499999999999993</v>
      </c>
      <c r="BL241" s="39">
        <v>2.42</v>
      </c>
      <c r="BM241" s="29"/>
    </row>
    <row r="242" spans="1:65" x14ac:dyDescent="0.35">
      <c r="A242">
        <v>9</v>
      </c>
      <c r="B242" t="s">
        <v>512</v>
      </c>
      <c r="C242" t="s">
        <v>513</v>
      </c>
      <c r="D242" s="21">
        <v>0.1148</v>
      </c>
      <c r="E242" s="22">
        <v>6.62</v>
      </c>
      <c r="F242" s="21">
        <v>0.29160000000000003</v>
      </c>
      <c r="G242" s="22">
        <v>3.77</v>
      </c>
      <c r="H242" s="21">
        <v>0.216</v>
      </c>
      <c r="I242" s="22">
        <v>3.56</v>
      </c>
      <c r="J242" s="23">
        <v>0.50760000000000005</v>
      </c>
      <c r="K242" s="22">
        <v>3.68</v>
      </c>
      <c r="L242" s="23">
        <v>445.59</v>
      </c>
      <c r="M242" s="29"/>
      <c r="N242" s="38">
        <v>191.35</v>
      </c>
      <c r="O242" s="39">
        <v>6.69</v>
      </c>
      <c r="P242" s="38">
        <v>280.7</v>
      </c>
      <c r="Q242" s="39">
        <v>6.85</v>
      </c>
      <c r="R242" s="29"/>
      <c r="S242" s="23">
        <v>304.3</v>
      </c>
      <c r="T242" s="22">
        <v>6.61</v>
      </c>
      <c r="U242" s="23">
        <v>304.3</v>
      </c>
      <c r="V242" s="22">
        <v>6.61</v>
      </c>
      <c r="W242" s="23" t="s">
        <v>773</v>
      </c>
      <c r="X242" s="22" t="s">
        <v>773</v>
      </c>
      <c r="Y242" s="23" t="s">
        <v>773</v>
      </c>
      <c r="Z242" s="22" t="s">
        <v>773</v>
      </c>
      <c r="AA242" s="23" t="s">
        <v>773</v>
      </c>
      <c r="AB242" s="22" t="s">
        <v>773</v>
      </c>
      <c r="AC242" s="23" t="s">
        <v>773</v>
      </c>
      <c r="AD242" s="22" t="s">
        <v>773</v>
      </c>
      <c r="AE242" s="23" t="s">
        <v>773</v>
      </c>
      <c r="AF242" s="22" t="s">
        <v>773</v>
      </c>
      <c r="AG242" s="23" t="s">
        <v>773</v>
      </c>
      <c r="AH242" s="22" t="s">
        <v>773</v>
      </c>
      <c r="AI242" s="23" t="s">
        <v>773</v>
      </c>
      <c r="AJ242" s="22" t="s">
        <v>773</v>
      </c>
      <c r="AK242" s="23" t="s">
        <v>773</v>
      </c>
      <c r="AL242" s="22" t="s">
        <v>773</v>
      </c>
      <c r="AM242" s="23" t="s">
        <v>773</v>
      </c>
      <c r="AN242" s="22" t="s">
        <v>773</v>
      </c>
      <c r="AO242" s="29"/>
      <c r="AP242" s="40">
        <v>0</v>
      </c>
      <c r="AQ242" s="41">
        <v>0</v>
      </c>
      <c r="AR242" s="40">
        <v>941.24</v>
      </c>
      <c r="AS242" s="41">
        <v>6.63</v>
      </c>
      <c r="AT242" s="40">
        <v>1030.5899999999999</v>
      </c>
      <c r="AU242" s="41">
        <v>6.68</v>
      </c>
      <c r="AV242" s="29"/>
      <c r="AW242" s="42">
        <v>1.2</v>
      </c>
      <c r="AX242" s="42">
        <v>1.55</v>
      </c>
      <c r="AY242" s="22">
        <v>6.9</v>
      </c>
      <c r="AZ242" s="42">
        <v>0</v>
      </c>
      <c r="BA242" s="22">
        <v>0</v>
      </c>
      <c r="BB242" s="42">
        <v>2.2999999999999998</v>
      </c>
      <c r="BC242" s="22">
        <v>9.52</v>
      </c>
      <c r="BD242" s="29"/>
      <c r="BE242" s="43">
        <v>83.85</v>
      </c>
      <c r="BF242" s="39">
        <v>7.71</v>
      </c>
      <c r="BG242" s="43">
        <v>75.8</v>
      </c>
      <c r="BH242" s="39">
        <v>7.75</v>
      </c>
      <c r="BI242" s="43">
        <v>48.15</v>
      </c>
      <c r="BJ242" s="39">
        <v>7.84</v>
      </c>
      <c r="BK242" s="43">
        <v>15.9</v>
      </c>
      <c r="BL242" s="39">
        <v>6.35</v>
      </c>
      <c r="BM242" s="29"/>
    </row>
    <row r="243" spans="1:65" x14ac:dyDescent="0.35">
      <c r="A243">
        <v>9</v>
      </c>
      <c r="B243" t="s">
        <v>514</v>
      </c>
      <c r="C243" t="s">
        <v>515</v>
      </c>
      <c r="D243" s="21">
        <v>9.8400000000000001E-2</v>
      </c>
      <c r="E243" s="22">
        <v>3.14</v>
      </c>
      <c r="F243" s="21">
        <v>0.23519999999999999</v>
      </c>
      <c r="G243" s="22">
        <v>7.3</v>
      </c>
      <c r="H243" s="21">
        <v>0.2046</v>
      </c>
      <c r="I243" s="22">
        <v>7.53</v>
      </c>
      <c r="J243" s="23">
        <v>0.43979999999999997</v>
      </c>
      <c r="K243" s="22">
        <v>7.41</v>
      </c>
      <c r="L243" s="23">
        <v>327.27</v>
      </c>
      <c r="M243" s="29"/>
      <c r="N243" s="38">
        <v>256.8</v>
      </c>
      <c r="O243" s="39">
        <v>1.99</v>
      </c>
      <c r="P243" s="38">
        <v>337.6</v>
      </c>
      <c r="Q243" s="39">
        <v>1.99</v>
      </c>
      <c r="R243" s="29"/>
      <c r="S243" s="23">
        <v>283.10000000000002</v>
      </c>
      <c r="T243" s="22">
        <v>4.2699999999999996</v>
      </c>
      <c r="U243" s="23">
        <v>304.3</v>
      </c>
      <c r="V243" s="22">
        <v>4.1100000000000003</v>
      </c>
      <c r="W243" s="23" t="s">
        <v>773</v>
      </c>
      <c r="X243" s="22" t="s">
        <v>773</v>
      </c>
      <c r="Y243" s="23" t="s">
        <v>773</v>
      </c>
      <c r="Z243" s="22" t="s">
        <v>773</v>
      </c>
      <c r="AA243" s="23" t="s">
        <v>773</v>
      </c>
      <c r="AB243" s="22" t="s">
        <v>773</v>
      </c>
      <c r="AC243" s="23" t="s">
        <v>773</v>
      </c>
      <c r="AD243" s="22" t="s">
        <v>773</v>
      </c>
      <c r="AE243" s="23" t="s">
        <v>773</v>
      </c>
      <c r="AF243" s="22" t="s">
        <v>773</v>
      </c>
      <c r="AG243" s="23" t="s">
        <v>773</v>
      </c>
      <c r="AH243" s="22" t="s">
        <v>773</v>
      </c>
      <c r="AI243" s="23" t="s">
        <v>773</v>
      </c>
      <c r="AJ243" s="22" t="s">
        <v>773</v>
      </c>
      <c r="AK243" s="23" t="s">
        <v>773</v>
      </c>
      <c r="AL243" s="22" t="s">
        <v>773</v>
      </c>
      <c r="AM243" s="23" t="s">
        <v>773</v>
      </c>
      <c r="AN243" s="22" t="s">
        <v>773</v>
      </c>
      <c r="AO243" s="29"/>
      <c r="AP243" s="40">
        <v>0</v>
      </c>
      <c r="AQ243" s="41">
        <v>0</v>
      </c>
      <c r="AR243" s="40">
        <v>867.17</v>
      </c>
      <c r="AS243" s="41">
        <v>3.16</v>
      </c>
      <c r="AT243" s="40">
        <v>969.17000000000007</v>
      </c>
      <c r="AU243" s="41">
        <v>3.04</v>
      </c>
      <c r="AV243" s="29"/>
      <c r="AW243" s="42">
        <v>0.95</v>
      </c>
      <c r="AX243" s="42">
        <v>0.95</v>
      </c>
      <c r="AY243" s="22">
        <v>18.75</v>
      </c>
      <c r="AZ243" s="42">
        <v>74.3</v>
      </c>
      <c r="BA243" s="22">
        <v>6.6</v>
      </c>
      <c r="BB243" s="42">
        <v>1.65</v>
      </c>
      <c r="BC243" s="22">
        <v>0</v>
      </c>
      <c r="BD243" s="29"/>
      <c r="BE243" s="43">
        <v>83.85</v>
      </c>
      <c r="BF243" s="39">
        <v>7.85</v>
      </c>
      <c r="BG243" s="43">
        <v>75.8</v>
      </c>
      <c r="BH243" s="39">
        <v>7.82</v>
      </c>
      <c r="BI243" s="43">
        <v>51.1</v>
      </c>
      <c r="BJ243" s="39">
        <v>14.45</v>
      </c>
      <c r="BK243" s="43">
        <v>9.1999999999999993</v>
      </c>
      <c r="BL243" s="39">
        <v>6.98</v>
      </c>
      <c r="BM243" s="29"/>
    </row>
    <row r="244" spans="1:65" x14ac:dyDescent="0.35">
      <c r="A244">
        <v>9</v>
      </c>
      <c r="B244" t="s">
        <v>516</v>
      </c>
      <c r="C244" t="s">
        <v>517</v>
      </c>
      <c r="D244" s="21">
        <v>8.3799999999999999E-2</v>
      </c>
      <c r="E244" s="22">
        <v>3.77</v>
      </c>
      <c r="F244" s="21">
        <v>0.26850000000000002</v>
      </c>
      <c r="G244" s="22">
        <v>4.2300000000000004</v>
      </c>
      <c r="H244" s="21">
        <v>0.21679999999999999</v>
      </c>
      <c r="I244" s="22">
        <v>4.25</v>
      </c>
      <c r="J244" s="23">
        <v>0.48530000000000001</v>
      </c>
      <c r="K244" s="22">
        <v>4.2300000000000004</v>
      </c>
      <c r="L244" s="23">
        <v>325.08999999999997</v>
      </c>
      <c r="M244" s="29"/>
      <c r="N244" s="38">
        <v>219.07</v>
      </c>
      <c r="O244" s="39">
        <v>4.28</v>
      </c>
      <c r="P244" s="38">
        <v>267.94</v>
      </c>
      <c r="Q244" s="39">
        <v>3.88</v>
      </c>
      <c r="R244" s="29"/>
      <c r="S244" s="23">
        <v>225.75</v>
      </c>
      <c r="T244" s="22">
        <v>3.79</v>
      </c>
      <c r="U244" s="23">
        <v>301</v>
      </c>
      <c r="V244" s="22">
        <v>3.79</v>
      </c>
      <c r="W244" s="23" t="s">
        <v>773</v>
      </c>
      <c r="X244" s="22" t="s">
        <v>773</v>
      </c>
      <c r="Y244" s="23" t="s">
        <v>773</v>
      </c>
      <c r="Z244" s="22" t="s">
        <v>773</v>
      </c>
      <c r="AA244" s="23" t="s">
        <v>773</v>
      </c>
      <c r="AB244" s="22" t="s">
        <v>773</v>
      </c>
      <c r="AC244" s="23" t="s">
        <v>773</v>
      </c>
      <c r="AD244" s="22" t="s">
        <v>773</v>
      </c>
      <c r="AE244" s="23" t="s">
        <v>773</v>
      </c>
      <c r="AF244" s="22" t="s">
        <v>773</v>
      </c>
      <c r="AG244" s="23" t="s">
        <v>773</v>
      </c>
      <c r="AH244" s="22" t="s">
        <v>773</v>
      </c>
      <c r="AI244" s="23" t="s">
        <v>773</v>
      </c>
      <c r="AJ244" s="22" t="s">
        <v>773</v>
      </c>
      <c r="AK244" s="23" t="s">
        <v>773</v>
      </c>
      <c r="AL244" s="22" t="s">
        <v>773</v>
      </c>
      <c r="AM244" s="23" t="s">
        <v>773</v>
      </c>
      <c r="AN244" s="22" t="s">
        <v>773</v>
      </c>
      <c r="AO244" s="29"/>
      <c r="AP244" s="40">
        <v>0</v>
      </c>
      <c r="AQ244" s="41">
        <v>0</v>
      </c>
      <c r="AR244" s="40">
        <v>769.91</v>
      </c>
      <c r="AS244" s="41">
        <v>3.92</v>
      </c>
      <c r="AT244" s="40">
        <v>894.03</v>
      </c>
      <c r="AU244" s="41">
        <v>3.81</v>
      </c>
      <c r="AV244" s="29"/>
      <c r="AW244" s="42">
        <v>1.6</v>
      </c>
      <c r="AX244" s="42">
        <v>1.6</v>
      </c>
      <c r="AY244" s="22">
        <v>6.67</v>
      </c>
      <c r="AZ244" s="42">
        <v>0</v>
      </c>
      <c r="BA244" s="22">
        <v>0</v>
      </c>
      <c r="BB244" s="42">
        <v>0</v>
      </c>
      <c r="BC244" s="22">
        <v>0</v>
      </c>
      <c r="BD244" s="29"/>
      <c r="BE244" s="43">
        <v>83.85</v>
      </c>
      <c r="BF244" s="39">
        <v>7.71</v>
      </c>
      <c r="BG244" s="43">
        <v>75.8</v>
      </c>
      <c r="BH244" s="39">
        <v>7.75</v>
      </c>
      <c r="BI244" s="43">
        <v>51.1</v>
      </c>
      <c r="BJ244" s="39">
        <v>14.45</v>
      </c>
      <c r="BK244" s="43">
        <v>8</v>
      </c>
      <c r="BL244" s="39">
        <v>3.9</v>
      </c>
      <c r="BM244" s="29"/>
    </row>
    <row r="245" spans="1:65" x14ac:dyDescent="0.35">
      <c r="A245">
        <v>9</v>
      </c>
      <c r="B245" t="s">
        <v>518</v>
      </c>
      <c r="C245" t="s">
        <v>519</v>
      </c>
      <c r="D245" s="21">
        <v>0.1053</v>
      </c>
      <c r="E245" s="22">
        <v>2.5299999999999998</v>
      </c>
      <c r="F245" s="21">
        <v>0.38329999999999997</v>
      </c>
      <c r="G245" s="22">
        <v>4.2</v>
      </c>
      <c r="H245" s="21">
        <v>0.30809999999999998</v>
      </c>
      <c r="I245" s="22">
        <v>4.18</v>
      </c>
      <c r="J245" s="23">
        <v>0.69140000000000001</v>
      </c>
      <c r="K245" s="22">
        <v>4.1900000000000004</v>
      </c>
      <c r="L245" s="23">
        <v>372.02</v>
      </c>
      <c r="M245" s="29"/>
      <c r="N245" s="38">
        <v>242.31</v>
      </c>
      <c r="O245" s="39">
        <v>3.19</v>
      </c>
      <c r="P245" s="38">
        <v>286.36</v>
      </c>
      <c r="Q245" s="39">
        <v>3.12</v>
      </c>
      <c r="R245" s="29"/>
      <c r="S245" s="23">
        <v>233.61</v>
      </c>
      <c r="T245" s="22">
        <v>4.3</v>
      </c>
      <c r="U245" s="23">
        <v>233.61</v>
      </c>
      <c r="V245" s="22">
        <v>4.3</v>
      </c>
      <c r="W245" s="23">
        <v>233.60999999999999</v>
      </c>
      <c r="X245" s="22">
        <v>4.3</v>
      </c>
      <c r="Y245" s="23">
        <v>233.60999999999999</v>
      </c>
      <c r="Z245" s="22">
        <v>4.3</v>
      </c>
      <c r="AA245" s="23">
        <v>304.44</v>
      </c>
      <c r="AB245" s="22">
        <v>4.3</v>
      </c>
      <c r="AC245" s="23">
        <v>375.26</v>
      </c>
      <c r="AD245" s="22">
        <v>4.3</v>
      </c>
      <c r="AE245" s="23">
        <v>719.72</v>
      </c>
      <c r="AF245" s="22">
        <v>4.3</v>
      </c>
      <c r="AG245" s="23">
        <v>2531.54</v>
      </c>
      <c r="AH245" s="22">
        <v>4.3</v>
      </c>
      <c r="AI245" s="23">
        <v>2531.54</v>
      </c>
      <c r="AJ245" s="22">
        <v>4.3</v>
      </c>
      <c r="AK245" s="23">
        <v>5055.8899999999994</v>
      </c>
      <c r="AL245" s="22">
        <v>4.3</v>
      </c>
      <c r="AM245" s="23">
        <v>5055.8899999999994</v>
      </c>
      <c r="AN245" s="22">
        <v>4.3</v>
      </c>
      <c r="AO245" s="29"/>
      <c r="AP245" s="40">
        <v>0</v>
      </c>
      <c r="AQ245" s="41">
        <v>0</v>
      </c>
      <c r="AR245" s="40">
        <v>847.93999999999994</v>
      </c>
      <c r="AS245" s="41">
        <v>3.2</v>
      </c>
      <c r="AT245" s="40">
        <v>891.99</v>
      </c>
      <c r="AU245" s="41">
        <v>3.18</v>
      </c>
      <c r="AV245" s="29"/>
      <c r="AW245" s="42">
        <v>1.9</v>
      </c>
      <c r="AX245" s="42">
        <v>2.9</v>
      </c>
      <c r="AY245" s="22">
        <v>1.75</v>
      </c>
      <c r="AZ245" s="42">
        <v>0</v>
      </c>
      <c r="BA245" s="22">
        <v>0</v>
      </c>
      <c r="BB245" s="42">
        <v>3</v>
      </c>
      <c r="BC245" s="22">
        <v>3.45</v>
      </c>
      <c r="BD245" s="29"/>
      <c r="BE245" s="43">
        <v>83.87</v>
      </c>
      <c r="BF245" s="39">
        <v>7.87</v>
      </c>
      <c r="BG245" s="43">
        <v>75.8</v>
      </c>
      <c r="BH245" s="39">
        <v>7.82</v>
      </c>
      <c r="BI245" s="43">
        <v>51.11</v>
      </c>
      <c r="BJ245" s="39">
        <v>16.690000000000001</v>
      </c>
      <c r="BK245" s="43">
        <v>10.5</v>
      </c>
      <c r="BL245" s="39">
        <v>2.44</v>
      </c>
      <c r="BM245" s="29"/>
    </row>
    <row r="246" spans="1:65" x14ac:dyDescent="0.35">
      <c r="A246">
        <v>9</v>
      </c>
      <c r="B246" t="s">
        <v>520</v>
      </c>
      <c r="C246" t="s">
        <v>521</v>
      </c>
      <c r="D246" s="21">
        <v>9.3200000000000005E-2</v>
      </c>
      <c r="E246" s="22">
        <v>-0.89</v>
      </c>
      <c r="F246" s="21">
        <v>0.15040000000000001</v>
      </c>
      <c r="G246" s="22">
        <v>7.2</v>
      </c>
      <c r="H246" s="21">
        <v>0.12130000000000001</v>
      </c>
      <c r="I246" s="22">
        <v>-0.49</v>
      </c>
      <c r="J246" s="23">
        <v>0.2717</v>
      </c>
      <c r="K246" s="22">
        <v>3.63</v>
      </c>
      <c r="L246" s="23">
        <v>302.87</v>
      </c>
      <c r="M246" s="29"/>
      <c r="N246" s="38">
        <v>225</v>
      </c>
      <c r="O246" s="39">
        <v>0</v>
      </c>
      <c r="P246" s="38">
        <v>284</v>
      </c>
      <c r="Q246" s="39">
        <v>0</v>
      </c>
      <c r="R246" s="29"/>
      <c r="S246" s="23">
        <v>197.5</v>
      </c>
      <c r="T246" s="22">
        <v>0</v>
      </c>
      <c r="U246" s="23">
        <v>197.5</v>
      </c>
      <c r="V246" s="22">
        <v>0</v>
      </c>
      <c r="W246" s="23">
        <v>197.5</v>
      </c>
      <c r="X246" s="22">
        <v>0</v>
      </c>
      <c r="Y246" s="23">
        <v>197.5</v>
      </c>
      <c r="Z246" s="22">
        <v>0</v>
      </c>
      <c r="AA246" s="23">
        <v>217.5</v>
      </c>
      <c r="AB246" s="22">
        <v>0</v>
      </c>
      <c r="AC246" s="23">
        <v>217.5</v>
      </c>
      <c r="AD246" s="22">
        <v>0</v>
      </c>
      <c r="AE246" s="23">
        <v>271.5</v>
      </c>
      <c r="AF246" s="22">
        <v>0</v>
      </c>
      <c r="AG246" s="23">
        <v>1135.5</v>
      </c>
      <c r="AH246" s="22">
        <v>0</v>
      </c>
      <c r="AI246" s="23">
        <v>1351.5</v>
      </c>
      <c r="AJ246" s="22">
        <v>0</v>
      </c>
      <c r="AK246" s="23">
        <v>3241.5</v>
      </c>
      <c r="AL246" s="22">
        <v>0</v>
      </c>
      <c r="AM246" s="23">
        <v>16201.5</v>
      </c>
      <c r="AN246" s="22">
        <v>0</v>
      </c>
      <c r="AO246" s="29"/>
      <c r="AP246" s="40">
        <v>0</v>
      </c>
      <c r="AQ246" s="41">
        <v>0</v>
      </c>
      <c r="AR246" s="40">
        <v>725.37</v>
      </c>
      <c r="AS246" s="41">
        <v>-0.38</v>
      </c>
      <c r="AT246" s="40">
        <v>784.37</v>
      </c>
      <c r="AU246" s="41">
        <v>-0.35</v>
      </c>
      <c r="AV246" s="29"/>
      <c r="AW246" s="42">
        <v>1.6</v>
      </c>
      <c r="AX246" s="42">
        <v>1.6</v>
      </c>
      <c r="AY246" s="22">
        <v>10.34</v>
      </c>
      <c r="AZ246" s="42">
        <v>45</v>
      </c>
      <c r="BA246" s="22">
        <v>0</v>
      </c>
      <c r="BB246" s="42">
        <v>0</v>
      </c>
      <c r="BC246" s="22">
        <v>0</v>
      </c>
      <c r="BD246" s="29"/>
      <c r="BE246" s="43">
        <v>83.85</v>
      </c>
      <c r="BF246" s="39">
        <v>7.71</v>
      </c>
      <c r="BG246" s="43">
        <v>75.8</v>
      </c>
      <c r="BH246" s="39">
        <v>7.75</v>
      </c>
      <c r="BI246" s="43">
        <v>51.1</v>
      </c>
      <c r="BJ246" s="39">
        <v>14.45</v>
      </c>
      <c r="BK246" s="43">
        <v>6</v>
      </c>
      <c r="BL246" s="39">
        <v>0</v>
      </c>
      <c r="BM246" s="29"/>
    </row>
    <row r="247" spans="1:65" x14ac:dyDescent="0.35">
      <c r="A247">
        <v>9</v>
      </c>
      <c r="B247" t="s">
        <v>522</v>
      </c>
      <c r="C247" t="s">
        <v>523</v>
      </c>
      <c r="D247" s="21">
        <v>8.6800000000000002E-2</v>
      </c>
      <c r="E247" s="22">
        <v>8.39</v>
      </c>
      <c r="F247" s="21">
        <v>0.22550000000000001</v>
      </c>
      <c r="G247" s="22">
        <v>10.98</v>
      </c>
      <c r="H247" s="21">
        <v>0.18279999999999999</v>
      </c>
      <c r="I247" s="22">
        <v>11.01</v>
      </c>
      <c r="J247" s="23">
        <v>0.4083</v>
      </c>
      <c r="K247" s="22">
        <v>11</v>
      </c>
      <c r="L247" s="23">
        <v>291.04000000000002</v>
      </c>
      <c r="M247" s="29"/>
      <c r="N247" s="38">
        <v>222.07</v>
      </c>
      <c r="O247" s="39">
        <v>-0.54</v>
      </c>
      <c r="P247" s="38">
        <v>353.97</v>
      </c>
      <c r="Q247" s="39">
        <v>-0.72</v>
      </c>
      <c r="R247" s="29"/>
      <c r="S247" s="23">
        <v>262.56</v>
      </c>
      <c r="T247" s="22">
        <v>10.39</v>
      </c>
      <c r="U247" s="23">
        <v>306.36</v>
      </c>
      <c r="V247" s="22">
        <v>10.38</v>
      </c>
      <c r="W247" s="23" t="s">
        <v>773</v>
      </c>
      <c r="X247" s="22" t="s">
        <v>773</v>
      </c>
      <c r="Y247" s="23" t="s">
        <v>773</v>
      </c>
      <c r="Z247" s="22" t="s">
        <v>773</v>
      </c>
      <c r="AA247" s="23" t="s">
        <v>773</v>
      </c>
      <c r="AB247" s="22" t="s">
        <v>773</v>
      </c>
      <c r="AC247" s="23" t="s">
        <v>773</v>
      </c>
      <c r="AD247" s="22" t="s">
        <v>773</v>
      </c>
      <c r="AE247" s="23" t="s">
        <v>773</v>
      </c>
      <c r="AF247" s="22" t="s">
        <v>773</v>
      </c>
      <c r="AG247" s="23" t="s">
        <v>773</v>
      </c>
      <c r="AH247" s="22" t="s">
        <v>773</v>
      </c>
      <c r="AI247" s="23" t="s">
        <v>773</v>
      </c>
      <c r="AJ247" s="22" t="s">
        <v>773</v>
      </c>
      <c r="AK247" s="23" t="s">
        <v>773</v>
      </c>
      <c r="AL247" s="22" t="s">
        <v>773</v>
      </c>
      <c r="AM247" s="23" t="s">
        <v>773</v>
      </c>
      <c r="AN247" s="22" t="s">
        <v>773</v>
      </c>
      <c r="AO247" s="29"/>
      <c r="AP247" s="40">
        <v>0</v>
      </c>
      <c r="AQ247" s="41">
        <v>0</v>
      </c>
      <c r="AR247" s="40">
        <v>775.67000000000007</v>
      </c>
      <c r="AS247" s="41">
        <v>6.31</v>
      </c>
      <c r="AT247" s="40">
        <v>951.37</v>
      </c>
      <c r="AU247" s="41">
        <v>5.4</v>
      </c>
      <c r="AV247" s="29"/>
      <c r="AW247" s="42">
        <v>1.1000000000000001</v>
      </c>
      <c r="AX247" s="42">
        <v>1.1000000000000001</v>
      </c>
      <c r="AY247" s="22">
        <v>10</v>
      </c>
      <c r="AZ247" s="42">
        <v>0</v>
      </c>
      <c r="BA247" s="22">
        <v>0</v>
      </c>
      <c r="BB247" s="42">
        <v>0</v>
      </c>
      <c r="BC247" s="22">
        <v>0</v>
      </c>
      <c r="BD247" s="29"/>
      <c r="BE247" s="43">
        <v>83.85</v>
      </c>
      <c r="BF247" s="39">
        <v>7.71</v>
      </c>
      <c r="BG247" s="43">
        <v>75.8</v>
      </c>
      <c r="BH247" s="39">
        <v>7.82</v>
      </c>
      <c r="BI247" s="43">
        <v>51.1</v>
      </c>
      <c r="BJ247" s="39">
        <v>14.45</v>
      </c>
      <c r="BK247" s="43">
        <v>12.5</v>
      </c>
      <c r="BL247" s="39">
        <v>34.409999999999997</v>
      </c>
      <c r="BM247" s="29"/>
    </row>
    <row r="248" spans="1:65" x14ac:dyDescent="0.35">
      <c r="A248">
        <v>9</v>
      </c>
      <c r="B248" t="s">
        <v>524</v>
      </c>
      <c r="C248" t="s">
        <v>525</v>
      </c>
      <c r="D248" s="21">
        <v>9.8500000000000004E-2</v>
      </c>
      <c r="E248" s="22">
        <v>3.94</v>
      </c>
      <c r="F248" s="21">
        <v>0.24429999999999999</v>
      </c>
      <c r="G248" s="22">
        <v>4.6100000000000003</v>
      </c>
      <c r="H248" s="21">
        <v>0.19670000000000001</v>
      </c>
      <c r="I248" s="22">
        <v>4.57</v>
      </c>
      <c r="J248" s="23">
        <v>0.441</v>
      </c>
      <c r="K248" s="22">
        <v>4.59</v>
      </c>
      <c r="L248" s="23">
        <v>430</v>
      </c>
      <c r="M248" s="29"/>
      <c r="N248" s="38">
        <v>230.4</v>
      </c>
      <c r="O248" s="39">
        <v>4.41</v>
      </c>
      <c r="P248" s="38">
        <v>317.14</v>
      </c>
      <c r="Q248" s="39">
        <v>4.3499999999999996</v>
      </c>
      <c r="R248" s="29"/>
      <c r="S248" s="23">
        <v>261.67</v>
      </c>
      <c r="T248" s="22">
        <v>1.9</v>
      </c>
      <c r="U248" s="23">
        <v>261.67</v>
      </c>
      <c r="V248" s="22">
        <v>1.9</v>
      </c>
      <c r="W248" s="23">
        <v>261.67</v>
      </c>
      <c r="X248" s="22">
        <v>1.9</v>
      </c>
      <c r="Y248" s="23">
        <v>261.67</v>
      </c>
      <c r="Z248" s="22">
        <v>1.9</v>
      </c>
      <c r="AA248" s="23">
        <v>520.67000000000007</v>
      </c>
      <c r="AB248" s="22">
        <v>1.93</v>
      </c>
      <c r="AC248" s="23">
        <v>779.67</v>
      </c>
      <c r="AD248" s="22">
        <v>1.95</v>
      </c>
      <c r="AE248" s="23">
        <v>1038.67</v>
      </c>
      <c r="AF248" s="22">
        <v>1.95</v>
      </c>
      <c r="AG248" s="23">
        <v>5182.67</v>
      </c>
      <c r="AH248" s="22">
        <v>1.97</v>
      </c>
      <c r="AI248" s="23">
        <v>6218.67</v>
      </c>
      <c r="AJ248" s="22">
        <v>1.97</v>
      </c>
      <c r="AK248" s="23">
        <v>15283.67</v>
      </c>
      <c r="AL248" s="22">
        <v>1.97</v>
      </c>
      <c r="AM248" s="23">
        <v>77443.67</v>
      </c>
      <c r="AN248" s="22">
        <v>1.97</v>
      </c>
      <c r="AO248" s="29"/>
      <c r="AP248" s="40">
        <v>0</v>
      </c>
      <c r="AQ248" s="41">
        <v>0</v>
      </c>
      <c r="AR248" s="40">
        <v>922.06999999999994</v>
      </c>
      <c r="AS248" s="41">
        <v>3.47</v>
      </c>
      <c r="AT248" s="40">
        <v>1008.81</v>
      </c>
      <c r="AU248" s="41">
        <v>3.53</v>
      </c>
      <c r="AV248" s="29"/>
      <c r="AW248" s="42">
        <v>2.04</v>
      </c>
      <c r="AX248" s="42">
        <v>2.04</v>
      </c>
      <c r="AY248" s="22">
        <v>0</v>
      </c>
      <c r="AZ248" s="42">
        <v>0</v>
      </c>
      <c r="BA248" s="22">
        <v>0</v>
      </c>
      <c r="BB248" s="42">
        <v>2</v>
      </c>
      <c r="BC248" s="22">
        <v>0</v>
      </c>
      <c r="BD248" s="29"/>
      <c r="BE248" s="43">
        <v>83.87</v>
      </c>
      <c r="BF248" s="39">
        <v>7.82</v>
      </c>
      <c r="BG248" s="43">
        <v>75.8</v>
      </c>
      <c r="BH248" s="39">
        <v>7.81</v>
      </c>
      <c r="BI248" s="43">
        <v>51.11</v>
      </c>
      <c r="BJ248" s="39">
        <v>16.690000000000001</v>
      </c>
      <c r="BK248" s="43">
        <v>16.600000000000001</v>
      </c>
      <c r="BL248" s="39">
        <v>5.73</v>
      </c>
      <c r="BM248" s="29"/>
    </row>
    <row r="249" spans="1:65" x14ac:dyDescent="0.35">
      <c r="A249">
        <v>9</v>
      </c>
      <c r="B249" t="s">
        <v>526</v>
      </c>
      <c r="C249" t="s">
        <v>527</v>
      </c>
      <c r="D249" s="21">
        <v>7.7700000000000005E-2</v>
      </c>
      <c r="E249" s="22">
        <v>-3.91</v>
      </c>
      <c r="F249" s="21">
        <v>0.218</v>
      </c>
      <c r="G249" s="22">
        <v>4.3600000000000003</v>
      </c>
      <c r="H249" s="21">
        <v>0.1777</v>
      </c>
      <c r="I249" s="22">
        <v>4.29</v>
      </c>
      <c r="J249" s="23">
        <v>0.3957</v>
      </c>
      <c r="K249" s="22">
        <v>4.33</v>
      </c>
      <c r="L249" s="23">
        <v>275.37</v>
      </c>
      <c r="M249" s="29"/>
      <c r="N249" s="38">
        <v>241.2</v>
      </c>
      <c r="O249" s="39">
        <v>8.99</v>
      </c>
      <c r="P249" s="38">
        <v>330.05</v>
      </c>
      <c r="Q249" s="39">
        <v>9</v>
      </c>
      <c r="R249" s="29"/>
      <c r="S249" s="23">
        <v>305.55</v>
      </c>
      <c r="T249" s="22">
        <v>4.25</v>
      </c>
      <c r="U249" s="23">
        <v>305.55</v>
      </c>
      <c r="V249" s="22">
        <v>4.25</v>
      </c>
      <c r="W249" s="23">
        <v>305.55</v>
      </c>
      <c r="X249" s="22">
        <v>4.25</v>
      </c>
      <c r="Y249" s="23">
        <v>305.55</v>
      </c>
      <c r="Z249" s="22">
        <v>4.25</v>
      </c>
      <c r="AA249" s="23">
        <v>305.55</v>
      </c>
      <c r="AB249" s="22">
        <v>4.25</v>
      </c>
      <c r="AC249" s="23">
        <v>887.85</v>
      </c>
      <c r="AD249" s="22">
        <v>4.25</v>
      </c>
      <c r="AE249" s="23">
        <v>887.85</v>
      </c>
      <c r="AF249" s="22">
        <v>4.25</v>
      </c>
      <c r="AG249" s="23">
        <v>1298</v>
      </c>
      <c r="AH249" s="22">
        <v>4.25</v>
      </c>
      <c r="AI249" s="23">
        <v>1298</v>
      </c>
      <c r="AJ249" s="22">
        <v>4.25</v>
      </c>
      <c r="AK249" s="23">
        <v>2105.1999999999998</v>
      </c>
      <c r="AL249" s="22">
        <v>3.73</v>
      </c>
      <c r="AM249" s="23">
        <v>8105.2</v>
      </c>
      <c r="AN249" s="22">
        <v>0.94</v>
      </c>
      <c r="AO249" s="29"/>
      <c r="AP249" s="40">
        <v>0</v>
      </c>
      <c r="AQ249" s="41">
        <v>0</v>
      </c>
      <c r="AR249" s="40">
        <v>822.11999999999989</v>
      </c>
      <c r="AS249" s="41">
        <v>2.64</v>
      </c>
      <c r="AT249" s="40">
        <v>910.97</v>
      </c>
      <c r="AU249" s="41">
        <v>3.23</v>
      </c>
      <c r="AV249" s="29"/>
      <c r="AW249" s="42">
        <v>1.65</v>
      </c>
      <c r="AX249" s="42">
        <v>2.75</v>
      </c>
      <c r="AY249" s="22">
        <v>7.84</v>
      </c>
      <c r="AZ249" s="42">
        <v>67.75</v>
      </c>
      <c r="BA249" s="22">
        <v>2.96</v>
      </c>
      <c r="BB249" s="42">
        <v>2</v>
      </c>
      <c r="BC249" s="22">
        <v>0</v>
      </c>
      <c r="BD249" s="29"/>
      <c r="BE249" s="43">
        <v>83.85</v>
      </c>
      <c r="BF249" s="39">
        <v>7.71</v>
      </c>
      <c r="BG249" s="43">
        <v>75.8</v>
      </c>
      <c r="BH249" s="39">
        <v>7.75</v>
      </c>
      <c r="BI249" s="43">
        <v>48.15</v>
      </c>
      <c r="BJ249" s="39">
        <v>7.84</v>
      </c>
      <c r="BK249" s="43">
        <v>7.8</v>
      </c>
      <c r="BL249" s="39">
        <v>3.31</v>
      </c>
      <c r="BM249" s="29"/>
    </row>
    <row r="250" spans="1:65" x14ac:dyDescent="0.35">
      <c r="A250">
        <v>9</v>
      </c>
      <c r="B250" t="s">
        <v>528</v>
      </c>
      <c r="C250" t="s">
        <v>529</v>
      </c>
      <c r="D250" s="21">
        <v>0.12740000000000001</v>
      </c>
      <c r="E250" s="22">
        <v>1.6</v>
      </c>
      <c r="F250" s="21">
        <v>0.3357</v>
      </c>
      <c r="G250" s="22">
        <v>5.71</v>
      </c>
      <c r="H250" s="21">
        <v>0.26950000000000002</v>
      </c>
      <c r="I250" s="22">
        <v>5.72</v>
      </c>
      <c r="J250" s="23">
        <v>0.60519999999999996</v>
      </c>
      <c r="K250" s="22">
        <v>5.72</v>
      </c>
      <c r="L250" s="23">
        <v>360.72</v>
      </c>
      <c r="M250" s="29"/>
      <c r="N250" s="38">
        <v>340.7</v>
      </c>
      <c r="O250" s="39">
        <v>9.6</v>
      </c>
      <c r="P250" s="38">
        <v>398.4</v>
      </c>
      <c r="Q250" s="39">
        <v>9.6</v>
      </c>
      <c r="R250" s="29"/>
      <c r="S250" s="23">
        <v>237.84</v>
      </c>
      <c r="T250" s="22">
        <v>2.96</v>
      </c>
      <c r="U250" s="23">
        <v>237.84</v>
      </c>
      <c r="V250" s="22">
        <v>2.96</v>
      </c>
      <c r="W250" s="23" t="s">
        <v>773</v>
      </c>
      <c r="X250" s="22" t="s">
        <v>773</v>
      </c>
      <c r="Y250" s="23" t="s">
        <v>773</v>
      </c>
      <c r="Z250" s="22" t="s">
        <v>773</v>
      </c>
      <c r="AA250" s="23" t="s">
        <v>773</v>
      </c>
      <c r="AB250" s="22" t="s">
        <v>773</v>
      </c>
      <c r="AC250" s="23" t="s">
        <v>773</v>
      </c>
      <c r="AD250" s="22" t="s">
        <v>773</v>
      </c>
      <c r="AE250" s="23" t="s">
        <v>773</v>
      </c>
      <c r="AF250" s="22" t="s">
        <v>773</v>
      </c>
      <c r="AG250" s="23" t="s">
        <v>773</v>
      </c>
      <c r="AH250" s="22" t="s">
        <v>773</v>
      </c>
      <c r="AI250" s="23" t="s">
        <v>773</v>
      </c>
      <c r="AJ250" s="22" t="s">
        <v>773</v>
      </c>
      <c r="AK250" s="23" t="s">
        <v>773</v>
      </c>
      <c r="AL250" s="22" t="s">
        <v>773</v>
      </c>
      <c r="AM250" s="23" t="s">
        <v>773</v>
      </c>
      <c r="AN250" s="22" t="s">
        <v>773</v>
      </c>
      <c r="AO250" s="29"/>
      <c r="AP250" s="40">
        <v>0</v>
      </c>
      <c r="AQ250" s="41">
        <v>0</v>
      </c>
      <c r="AR250" s="40">
        <v>939.2600000000001</v>
      </c>
      <c r="AS250" s="41">
        <v>4.7300000000000004</v>
      </c>
      <c r="AT250" s="40">
        <v>996.96</v>
      </c>
      <c r="AU250" s="41">
        <v>5</v>
      </c>
      <c r="AV250" s="29"/>
      <c r="AW250" s="42">
        <v>1.8</v>
      </c>
      <c r="AX250" s="42">
        <v>1.8</v>
      </c>
      <c r="AY250" s="22">
        <v>7.78</v>
      </c>
      <c r="AZ250" s="42">
        <v>82</v>
      </c>
      <c r="BA250" s="22">
        <v>7.89</v>
      </c>
      <c r="BB250" s="42">
        <v>1.6</v>
      </c>
      <c r="BC250" s="22">
        <v>0</v>
      </c>
      <c r="BD250" s="29"/>
      <c r="BE250" s="43">
        <v>83.85</v>
      </c>
      <c r="BF250" s="39">
        <v>7.92</v>
      </c>
      <c r="BG250" s="43">
        <v>75.8</v>
      </c>
      <c r="BH250" s="39">
        <v>7.82</v>
      </c>
      <c r="BI250" s="43">
        <v>51.5</v>
      </c>
      <c r="BJ250" s="39">
        <v>15.34</v>
      </c>
      <c r="BK250" s="43">
        <v>13.5</v>
      </c>
      <c r="BL250" s="39">
        <v>7.14</v>
      </c>
      <c r="BM250" s="29"/>
    </row>
    <row r="251" spans="1:65" x14ac:dyDescent="0.35">
      <c r="A251">
        <v>9</v>
      </c>
      <c r="B251" t="s">
        <v>530</v>
      </c>
      <c r="C251" t="s">
        <v>531</v>
      </c>
      <c r="D251" s="21">
        <v>0.1032</v>
      </c>
      <c r="E251" s="22">
        <v>5.56</v>
      </c>
      <c r="F251" s="21">
        <v>0.30170000000000002</v>
      </c>
      <c r="G251" s="22">
        <v>1.45</v>
      </c>
      <c r="H251" s="21">
        <v>0.24399999999999999</v>
      </c>
      <c r="I251" s="22">
        <v>1.46</v>
      </c>
      <c r="J251" s="23">
        <v>0.54570000000000007</v>
      </c>
      <c r="K251" s="22">
        <v>1.46</v>
      </c>
      <c r="L251" s="23">
        <v>333.59</v>
      </c>
      <c r="M251" s="29"/>
      <c r="N251" s="38">
        <v>225.94</v>
      </c>
      <c r="O251" s="39">
        <v>4.12</v>
      </c>
      <c r="P251" s="38">
        <v>288.87</v>
      </c>
      <c r="Q251" s="39">
        <v>4.29</v>
      </c>
      <c r="R251" s="29"/>
      <c r="S251" s="23">
        <v>182</v>
      </c>
      <c r="T251" s="22">
        <v>1.68</v>
      </c>
      <c r="U251" s="23">
        <v>210</v>
      </c>
      <c r="V251" s="22">
        <v>1.94</v>
      </c>
      <c r="W251" s="23">
        <v>210</v>
      </c>
      <c r="X251" s="22">
        <v>1.94</v>
      </c>
      <c r="Y251" s="23">
        <v>265</v>
      </c>
      <c r="Z251" s="22">
        <v>1.53</v>
      </c>
      <c r="AA251" s="23">
        <v>320</v>
      </c>
      <c r="AB251" s="22">
        <v>1.27</v>
      </c>
      <c r="AC251" s="23">
        <v>375</v>
      </c>
      <c r="AD251" s="22">
        <v>1.08</v>
      </c>
      <c r="AE251" s="23">
        <v>430</v>
      </c>
      <c r="AF251" s="22">
        <v>0.94</v>
      </c>
      <c r="AG251" s="23">
        <v>1310</v>
      </c>
      <c r="AH251" s="22">
        <v>0.31</v>
      </c>
      <c r="AI251" s="23">
        <v>1530</v>
      </c>
      <c r="AJ251" s="22">
        <v>0.26</v>
      </c>
      <c r="AK251" s="23">
        <v>3455</v>
      </c>
      <c r="AL251" s="22">
        <v>0.12</v>
      </c>
      <c r="AM251" s="23">
        <v>13905</v>
      </c>
      <c r="AN251" s="22">
        <v>0.03</v>
      </c>
      <c r="AO251" s="29"/>
      <c r="AP251" s="40">
        <v>0</v>
      </c>
      <c r="AQ251" s="41">
        <v>0</v>
      </c>
      <c r="AR251" s="40">
        <v>741.53</v>
      </c>
      <c r="AS251" s="41">
        <v>4.1399999999999997</v>
      </c>
      <c r="AT251" s="40">
        <v>832.46</v>
      </c>
      <c r="AU251" s="41">
        <v>4.18</v>
      </c>
      <c r="AV251" s="29"/>
      <c r="AW251" s="42">
        <v>1</v>
      </c>
      <c r="AX251" s="42">
        <v>1</v>
      </c>
      <c r="AY251" s="22">
        <v>0</v>
      </c>
      <c r="AZ251" s="42">
        <v>18.399999999999999</v>
      </c>
      <c r="BA251" s="22">
        <v>-50</v>
      </c>
      <c r="BB251" s="42">
        <v>0</v>
      </c>
      <c r="BC251" s="22">
        <v>0</v>
      </c>
      <c r="BD251" s="29"/>
      <c r="BE251" s="43">
        <v>81.5</v>
      </c>
      <c r="BF251" s="39">
        <v>5.84</v>
      </c>
      <c r="BG251" s="43">
        <v>74</v>
      </c>
      <c r="BH251" s="39">
        <v>6.09</v>
      </c>
      <c r="BI251" s="43">
        <v>45.65</v>
      </c>
      <c r="BJ251" s="39">
        <v>14.13</v>
      </c>
      <c r="BK251" s="43">
        <v>7.5</v>
      </c>
      <c r="BL251" s="39">
        <v>0</v>
      </c>
      <c r="BM251" s="29"/>
    </row>
    <row r="252" spans="1:65" x14ac:dyDescent="0.35">
      <c r="A252">
        <v>9</v>
      </c>
      <c r="B252" t="s">
        <v>532</v>
      </c>
      <c r="C252" t="s">
        <v>533</v>
      </c>
      <c r="D252" s="21">
        <v>7.4099999999999999E-2</v>
      </c>
      <c r="E252" s="22">
        <v>7.13</v>
      </c>
      <c r="F252" s="21">
        <v>0.15790000000000001</v>
      </c>
      <c r="G252" s="22">
        <v>16.579999999999998</v>
      </c>
      <c r="H252" s="21">
        <v>0.123</v>
      </c>
      <c r="I252" s="22">
        <v>13.98</v>
      </c>
      <c r="J252" s="23">
        <v>0.28090000000000004</v>
      </c>
      <c r="K252" s="22">
        <v>15.43</v>
      </c>
      <c r="L252" s="23">
        <v>345.59</v>
      </c>
      <c r="M252" s="29"/>
      <c r="N252" s="38">
        <v>245.47</v>
      </c>
      <c r="O252" s="39">
        <v>4.1399999999999997</v>
      </c>
      <c r="P252" s="38">
        <v>307.89</v>
      </c>
      <c r="Q252" s="39">
        <v>3.78</v>
      </c>
      <c r="R252" s="29"/>
      <c r="S252" s="23">
        <v>142.35</v>
      </c>
      <c r="T252" s="22">
        <v>4.2</v>
      </c>
      <c r="U252" s="23">
        <v>169.84</v>
      </c>
      <c r="V252" s="22">
        <v>4.2</v>
      </c>
      <c r="W252" s="23" t="s">
        <v>773</v>
      </c>
      <c r="X252" s="22" t="s">
        <v>773</v>
      </c>
      <c r="Y252" s="23" t="s">
        <v>773</v>
      </c>
      <c r="Z252" s="22" t="s">
        <v>773</v>
      </c>
      <c r="AA252" s="23" t="s">
        <v>773</v>
      </c>
      <c r="AB252" s="22" t="s">
        <v>773</v>
      </c>
      <c r="AC252" s="23" t="s">
        <v>773</v>
      </c>
      <c r="AD252" s="22" t="s">
        <v>773</v>
      </c>
      <c r="AE252" s="23" t="s">
        <v>773</v>
      </c>
      <c r="AF252" s="22" t="s">
        <v>773</v>
      </c>
      <c r="AG252" s="23" t="s">
        <v>773</v>
      </c>
      <c r="AH252" s="22" t="s">
        <v>773</v>
      </c>
      <c r="AI252" s="23" t="s">
        <v>773</v>
      </c>
      <c r="AJ252" s="22" t="s">
        <v>773</v>
      </c>
      <c r="AK252" s="23" t="s">
        <v>773</v>
      </c>
      <c r="AL252" s="22" t="s">
        <v>773</v>
      </c>
      <c r="AM252" s="23" t="s">
        <v>773</v>
      </c>
      <c r="AN252" s="22" t="s">
        <v>773</v>
      </c>
      <c r="AO252" s="29"/>
      <c r="AP252" s="40">
        <v>0</v>
      </c>
      <c r="AQ252" s="41">
        <v>0</v>
      </c>
      <c r="AR252" s="40">
        <v>733.41</v>
      </c>
      <c r="AS252" s="41">
        <v>5.54</v>
      </c>
      <c r="AT252" s="40">
        <v>823.32</v>
      </c>
      <c r="AU252" s="41">
        <v>5.25</v>
      </c>
      <c r="AV252" s="29"/>
      <c r="AW252" s="42">
        <v>1.4</v>
      </c>
      <c r="AX252" s="42">
        <v>2.1</v>
      </c>
      <c r="AY252" s="22">
        <v>2.44</v>
      </c>
      <c r="AZ252" s="42">
        <v>78.05</v>
      </c>
      <c r="BA252" s="22">
        <v>4.1399999999999997</v>
      </c>
      <c r="BB252" s="42">
        <v>5.2</v>
      </c>
      <c r="BC252" s="22">
        <v>0</v>
      </c>
      <c r="BD252" s="29"/>
      <c r="BE252" s="43">
        <v>83.87</v>
      </c>
      <c r="BF252" s="39">
        <v>7.87</v>
      </c>
      <c r="BG252" s="43">
        <v>75.8</v>
      </c>
      <c r="BH252" s="39">
        <v>7.82</v>
      </c>
      <c r="BI252" s="43">
        <v>51.11</v>
      </c>
      <c r="BJ252" s="39">
        <v>14.47</v>
      </c>
      <c r="BK252" s="43">
        <v>7.2</v>
      </c>
      <c r="BL252" s="39">
        <v>2.86</v>
      </c>
      <c r="BM252" s="29"/>
    </row>
    <row r="253" spans="1:65" x14ac:dyDescent="0.35">
      <c r="A253">
        <v>9</v>
      </c>
      <c r="B253" t="s">
        <v>534</v>
      </c>
      <c r="C253" t="s">
        <v>535</v>
      </c>
      <c r="D253" s="21">
        <v>0.12139999999999999</v>
      </c>
      <c r="E253" s="22">
        <v>1.25</v>
      </c>
      <c r="F253" s="21">
        <v>0.43930000000000002</v>
      </c>
      <c r="G253" s="22">
        <v>2.5299999999999998</v>
      </c>
      <c r="H253" s="21">
        <v>0.34899999999999998</v>
      </c>
      <c r="I253" s="22">
        <v>2.52</v>
      </c>
      <c r="J253" s="23">
        <v>0.7883</v>
      </c>
      <c r="K253" s="22">
        <v>2.5299999999999998</v>
      </c>
      <c r="L253" s="23">
        <v>371.51</v>
      </c>
      <c r="M253" s="29"/>
      <c r="N253" s="38">
        <v>323.86</v>
      </c>
      <c r="O253" s="39">
        <v>-8.4499999999999993</v>
      </c>
      <c r="P253" s="38">
        <v>394.62</v>
      </c>
      <c r="Q253" s="39">
        <v>11.55</v>
      </c>
      <c r="R253" s="29"/>
      <c r="S253" s="23">
        <v>272.14</v>
      </c>
      <c r="T253" s="22">
        <v>4</v>
      </c>
      <c r="U253" s="23">
        <v>272.14</v>
      </c>
      <c r="V253" s="22">
        <v>4</v>
      </c>
      <c r="W253" s="23">
        <v>335.1</v>
      </c>
      <c r="X253" s="22">
        <v>28.06</v>
      </c>
      <c r="Y253" s="23">
        <v>335.1</v>
      </c>
      <c r="Z253" s="22">
        <v>28.06</v>
      </c>
      <c r="AA253" s="23">
        <v>335.1</v>
      </c>
      <c r="AB253" s="22">
        <v>28.06</v>
      </c>
      <c r="AC253" s="23">
        <v>335.1</v>
      </c>
      <c r="AD253" s="22">
        <v>28.06</v>
      </c>
      <c r="AE253" s="23">
        <v>616.07999999999993</v>
      </c>
      <c r="AF253" s="22">
        <v>15.84</v>
      </c>
      <c r="AG253" s="23">
        <v>1159.04</v>
      </c>
      <c r="AH253" s="22">
        <v>9.9700000000000006</v>
      </c>
      <c r="AI253" s="23">
        <v>1159.04</v>
      </c>
      <c r="AJ253" s="22">
        <v>9.9700000000000006</v>
      </c>
      <c r="AK253" s="23">
        <v>2282.7399999999998</v>
      </c>
      <c r="AL253" s="22">
        <v>11.25</v>
      </c>
      <c r="AM253" s="23">
        <v>10325.14</v>
      </c>
      <c r="AN253" s="22">
        <v>5.52</v>
      </c>
      <c r="AO253" s="29"/>
      <c r="AP253" s="40">
        <v>0</v>
      </c>
      <c r="AQ253" s="41">
        <v>0</v>
      </c>
      <c r="AR253" s="40">
        <v>967.51</v>
      </c>
      <c r="AS253" s="41">
        <v>-1.51</v>
      </c>
      <c r="AT253" s="40">
        <v>1038.27</v>
      </c>
      <c r="AU253" s="41">
        <v>5.69</v>
      </c>
      <c r="AV253" s="29"/>
      <c r="AW253" s="42">
        <v>1.89</v>
      </c>
      <c r="AX253" s="42">
        <v>2.11</v>
      </c>
      <c r="AY253" s="22">
        <v>3.43</v>
      </c>
      <c r="AZ253" s="42">
        <v>102.75</v>
      </c>
      <c r="BA253" s="22">
        <v>3.2</v>
      </c>
      <c r="BB253" s="42">
        <v>2</v>
      </c>
      <c r="BC253" s="22">
        <v>0</v>
      </c>
      <c r="BD253" s="29"/>
      <c r="BE253" s="43">
        <v>83.87</v>
      </c>
      <c r="BF253" s="39">
        <v>7.82</v>
      </c>
      <c r="BG253" s="43">
        <v>75.8</v>
      </c>
      <c r="BH253" s="39">
        <v>7.81</v>
      </c>
      <c r="BI253" s="43">
        <v>51.11</v>
      </c>
      <c r="BJ253" s="39">
        <v>14.47</v>
      </c>
      <c r="BK253" s="43">
        <v>9.9</v>
      </c>
      <c r="BL253" s="39">
        <v>2.59</v>
      </c>
      <c r="BM253" s="29"/>
    </row>
    <row r="254" spans="1:65" x14ac:dyDescent="0.35">
      <c r="A254">
        <v>10</v>
      </c>
      <c r="B254" t="s">
        <v>536</v>
      </c>
      <c r="C254" t="s">
        <v>537</v>
      </c>
      <c r="D254" s="21">
        <v>9.5699999999999993E-2</v>
      </c>
      <c r="E254" s="22">
        <v>7.24</v>
      </c>
      <c r="F254" s="21">
        <v>0.17879999999999999</v>
      </c>
      <c r="G254" s="22">
        <v>-1.88</v>
      </c>
      <c r="H254" s="21">
        <v>0.14149999999999999</v>
      </c>
      <c r="I254" s="22">
        <v>-0.32</v>
      </c>
      <c r="J254" s="23">
        <v>0.32029999999999997</v>
      </c>
      <c r="K254" s="22">
        <v>-1.2</v>
      </c>
      <c r="L254" s="23">
        <v>486.26</v>
      </c>
      <c r="M254" s="29"/>
      <c r="N254" s="38">
        <v>233.62</v>
      </c>
      <c r="O254" s="39">
        <v>1.41</v>
      </c>
      <c r="P254" s="38">
        <v>271.16000000000003</v>
      </c>
      <c r="Q254" s="39">
        <v>1.36</v>
      </c>
      <c r="R254" s="29"/>
      <c r="S254" s="23">
        <v>275.39999999999998</v>
      </c>
      <c r="T254" s="22">
        <v>1.5</v>
      </c>
      <c r="U254" s="23">
        <v>342.84</v>
      </c>
      <c r="V254" s="22">
        <v>1.49</v>
      </c>
      <c r="W254" s="23">
        <v>342.84</v>
      </c>
      <c r="X254" s="22">
        <v>1.49</v>
      </c>
      <c r="Y254" s="23">
        <v>342.84</v>
      </c>
      <c r="Z254" s="22">
        <v>1.49</v>
      </c>
      <c r="AA254" s="23">
        <v>342.84</v>
      </c>
      <c r="AB254" s="22">
        <v>1.49</v>
      </c>
      <c r="AC254" s="23">
        <v>342.84</v>
      </c>
      <c r="AD254" s="22">
        <v>1.49</v>
      </c>
      <c r="AE254" s="23">
        <v>342.84</v>
      </c>
      <c r="AF254" s="22">
        <v>1.49</v>
      </c>
      <c r="AG254" s="23">
        <v>607.32000000000005</v>
      </c>
      <c r="AH254" s="22">
        <v>1.5</v>
      </c>
      <c r="AI254" s="23">
        <v>607.32000000000005</v>
      </c>
      <c r="AJ254" s="22">
        <v>1.5</v>
      </c>
      <c r="AK254" s="23">
        <v>3744</v>
      </c>
      <c r="AL254" s="22">
        <v>1.5</v>
      </c>
      <c r="AM254" s="23">
        <v>3744</v>
      </c>
      <c r="AN254" s="22">
        <v>1.5</v>
      </c>
      <c r="AO254" s="29"/>
      <c r="AP254" s="40">
        <v>0</v>
      </c>
      <c r="AQ254" s="41">
        <v>0</v>
      </c>
      <c r="AR254" s="40">
        <v>995.28</v>
      </c>
      <c r="AS254" s="41">
        <v>4.21</v>
      </c>
      <c r="AT254" s="40">
        <v>1100.26</v>
      </c>
      <c r="AU254" s="41">
        <v>3.92</v>
      </c>
      <c r="AV254" s="29"/>
      <c r="AW254" s="42">
        <v>2.02</v>
      </c>
      <c r="AX254" s="42">
        <v>5.25</v>
      </c>
      <c r="AY254" s="22">
        <v>3.83</v>
      </c>
      <c r="AZ254" s="42">
        <v>0</v>
      </c>
      <c r="BA254" s="22">
        <v>0</v>
      </c>
      <c r="BB254" s="42">
        <v>0</v>
      </c>
      <c r="BC254" s="22">
        <v>0</v>
      </c>
      <c r="BD254" s="29"/>
      <c r="BE254" s="43">
        <v>83.87</v>
      </c>
      <c r="BF254" s="39">
        <v>7.82</v>
      </c>
      <c r="BG254" s="43">
        <v>75.8</v>
      </c>
      <c r="BH254" s="39">
        <v>7.81</v>
      </c>
      <c r="BI254" s="43">
        <v>48.15</v>
      </c>
      <c r="BJ254" s="39">
        <v>7.84</v>
      </c>
      <c r="BK254" s="43">
        <v>8.1999999999999993</v>
      </c>
      <c r="BL254" s="39">
        <v>3.14</v>
      </c>
      <c r="BM254" s="29"/>
    </row>
    <row r="255" spans="1:65" x14ac:dyDescent="0.35">
      <c r="A255">
        <v>10</v>
      </c>
      <c r="B255" t="s">
        <v>538</v>
      </c>
      <c r="C255" t="s">
        <v>539</v>
      </c>
      <c r="D255" s="21">
        <v>8.2299999999999998E-2</v>
      </c>
      <c r="E255" s="22">
        <v>2.85</v>
      </c>
      <c r="F255" s="21">
        <v>0.18379999999999999</v>
      </c>
      <c r="G255" s="22">
        <v>6.47</v>
      </c>
      <c r="H255" s="21">
        <v>0.14530000000000001</v>
      </c>
      <c r="I255" s="22">
        <v>6.41</v>
      </c>
      <c r="J255" s="23">
        <v>0.3291</v>
      </c>
      <c r="K255" s="22">
        <v>6.44</v>
      </c>
      <c r="L255" s="23">
        <v>370.21</v>
      </c>
      <c r="M255" s="29"/>
      <c r="N255" s="38">
        <v>291.45</v>
      </c>
      <c r="O255" s="39">
        <v>7.85</v>
      </c>
      <c r="P255" s="38">
        <v>344.67</v>
      </c>
      <c r="Q255" s="39">
        <v>7.33</v>
      </c>
      <c r="R255" s="29"/>
      <c r="S255" s="23">
        <v>239.8</v>
      </c>
      <c r="T255" s="22">
        <v>5</v>
      </c>
      <c r="U255" s="23">
        <v>239.8</v>
      </c>
      <c r="V255" s="22">
        <v>5</v>
      </c>
      <c r="W255" s="23">
        <v>239.79999999999998</v>
      </c>
      <c r="X255" s="22">
        <v>5</v>
      </c>
      <c r="Y255" s="23">
        <v>239.79999999999998</v>
      </c>
      <c r="Z255" s="22">
        <v>5</v>
      </c>
      <c r="AA255" s="23">
        <v>239.79999999999998</v>
      </c>
      <c r="AB255" s="22">
        <v>5</v>
      </c>
      <c r="AC255" s="23">
        <v>239.79999999999998</v>
      </c>
      <c r="AD255" s="22">
        <v>5</v>
      </c>
      <c r="AE255" s="23">
        <v>239.79999999999998</v>
      </c>
      <c r="AF255" s="22">
        <v>5</v>
      </c>
      <c r="AG255" s="23">
        <v>1730.4</v>
      </c>
      <c r="AH255" s="22">
        <v>5</v>
      </c>
      <c r="AI255" s="23">
        <v>1730.4</v>
      </c>
      <c r="AJ255" s="22">
        <v>5</v>
      </c>
      <c r="AK255" s="23">
        <v>4338.95</v>
      </c>
      <c r="AL255" s="22">
        <v>5</v>
      </c>
      <c r="AM255" s="23">
        <v>22226.149999999998</v>
      </c>
      <c r="AN255" s="22">
        <v>5</v>
      </c>
      <c r="AO255" s="29"/>
      <c r="AP255" s="40">
        <v>0</v>
      </c>
      <c r="AQ255" s="41">
        <v>0</v>
      </c>
      <c r="AR255" s="40">
        <v>901.46</v>
      </c>
      <c r="AS255" s="41">
        <v>5</v>
      </c>
      <c r="AT255" s="40">
        <v>954.68000000000006</v>
      </c>
      <c r="AU255" s="41">
        <v>4.97</v>
      </c>
      <c r="AV255" s="29"/>
      <c r="AW255" s="42">
        <v>1.3</v>
      </c>
      <c r="AX255" s="42">
        <v>1.3</v>
      </c>
      <c r="AY255" s="22">
        <v>0</v>
      </c>
      <c r="AZ255" s="42">
        <v>0</v>
      </c>
      <c r="BA255" s="22">
        <v>0</v>
      </c>
      <c r="BB255" s="42">
        <v>0</v>
      </c>
      <c r="BC255" s="22">
        <v>0</v>
      </c>
      <c r="BD255" s="29"/>
      <c r="BE255" s="43">
        <v>83.85</v>
      </c>
      <c r="BF255" s="39">
        <v>7.85</v>
      </c>
      <c r="BG255" s="43">
        <v>75.8</v>
      </c>
      <c r="BH255" s="39">
        <v>7.82</v>
      </c>
      <c r="BI255" s="43">
        <v>51.1</v>
      </c>
      <c r="BJ255" s="39">
        <v>14.45</v>
      </c>
      <c r="BK255" s="43">
        <v>10.35</v>
      </c>
      <c r="BL255" s="39">
        <v>4.55</v>
      </c>
      <c r="BM255" s="29"/>
    </row>
    <row r="256" spans="1:65" x14ac:dyDescent="0.35">
      <c r="A256">
        <v>10</v>
      </c>
      <c r="B256" t="s">
        <v>540</v>
      </c>
      <c r="C256" t="s">
        <v>541</v>
      </c>
      <c r="D256" s="21">
        <v>0.1051</v>
      </c>
      <c r="E256" s="22">
        <v>7.39</v>
      </c>
      <c r="F256" s="21">
        <v>0.28100000000000003</v>
      </c>
      <c r="G256" s="22">
        <v>4.45</v>
      </c>
      <c r="H256" s="21">
        <v>0.23949999999999999</v>
      </c>
      <c r="I256" s="22">
        <v>6.82</v>
      </c>
      <c r="J256" s="23">
        <v>0.52049999999999996</v>
      </c>
      <c r="K256" s="22">
        <v>5.53</v>
      </c>
      <c r="L256" s="23">
        <v>498.39</v>
      </c>
      <c r="M256" s="29"/>
      <c r="N256" s="38">
        <v>130.9</v>
      </c>
      <c r="O256" s="39">
        <v>-9.0399999999999991</v>
      </c>
      <c r="P256" s="38">
        <v>193.39</v>
      </c>
      <c r="Q256" s="39">
        <v>-5.48</v>
      </c>
      <c r="R256" s="29"/>
      <c r="S256" s="23">
        <v>324.35000000000002</v>
      </c>
      <c r="T256" s="22">
        <v>10.14</v>
      </c>
      <c r="U256" s="23">
        <v>324.35000000000002</v>
      </c>
      <c r="V256" s="22">
        <v>10.14</v>
      </c>
      <c r="W256" s="23">
        <v>324.35000000000002</v>
      </c>
      <c r="X256" s="22">
        <v>10.14</v>
      </c>
      <c r="Y256" s="23">
        <v>324.35000000000002</v>
      </c>
      <c r="Z256" s="22">
        <v>10.14</v>
      </c>
      <c r="AA256" s="23">
        <v>324.35000000000002</v>
      </c>
      <c r="AB256" s="22">
        <v>10.14</v>
      </c>
      <c r="AC256" s="23">
        <v>324.35000000000002</v>
      </c>
      <c r="AD256" s="22">
        <v>10.14</v>
      </c>
      <c r="AE256" s="23">
        <v>324.35000000000002</v>
      </c>
      <c r="AF256" s="22">
        <v>10.14</v>
      </c>
      <c r="AG256" s="23">
        <v>944.36</v>
      </c>
      <c r="AH256" s="22">
        <v>10.14</v>
      </c>
      <c r="AI256" s="23">
        <v>1151.03</v>
      </c>
      <c r="AJ256" s="22">
        <v>10.14</v>
      </c>
      <c r="AK256" s="23">
        <v>2597.7199999999998</v>
      </c>
      <c r="AL256" s="22">
        <v>10.14</v>
      </c>
      <c r="AM256" s="23">
        <v>9436.58</v>
      </c>
      <c r="AN256" s="22">
        <v>10.17</v>
      </c>
      <c r="AO256" s="29"/>
      <c r="AP256" s="40">
        <v>0</v>
      </c>
      <c r="AQ256" s="41">
        <v>0</v>
      </c>
      <c r="AR256" s="40">
        <v>953.64</v>
      </c>
      <c r="AS256" s="41">
        <v>5.67</v>
      </c>
      <c r="AT256" s="40">
        <v>1016.13</v>
      </c>
      <c r="AU256" s="41">
        <v>5.5</v>
      </c>
      <c r="AV256" s="29"/>
      <c r="AW256" s="42">
        <v>1.82</v>
      </c>
      <c r="AX256" s="42">
        <v>2.34</v>
      </c>
      <c r="AY256" s="22">
        <v>4</v>
      </c>
      <c r="AZ256" s="42">
        <v>70.92</v>
      </c>
      <c r="BA256" s="22">
        <v>9.0399999999999991</v>
      </c>
      <c r="BB256" s="42">
        <v>0</v>
      </c>
      <c r="BC256" s="22">
        <v>0</v>
      </c>
      <c r="BD256" s="29"/>
      <c r="BE256" s="43">
        <v>83.85</v>
      </c>
      <c r="BF256" s="39">
        <v>7.71</v>
      </c>
      <c r="BG256" s="43">
        <v>75.8</v>
      </c>
      <c r="BH256" s="39">
        <v>7.75</v>
      </c>
      <c r="BI256" s="43">
        <v>51.1</v>
      </c>
      <c r="BJ256" s="39">
        <v>14.45</v>
      </c>
      <c r="BK256" s="43">
        <v>12.3</v>
      </c>
      <c r="BL256" s="39">
        <v>3.8</v>
      </c>
      <c r="BM256" s="29"/>
    </row>
    <row r="257" spans="1:65" x14ac:dyDescent="0.35">
      <c r="A257">
        <v>10</v>
      </c>
      <c r="B257" t="s">
        <v>542</v>
      </c>
      <c r="C257" t="s">
        <v>543</v>
      </c>
      <c r="D257" s="21">
        <v>0.10299999999999999</v>
      </c>
      <c r="E257" s="22">
        <v>30.24</v>
      </c>
      <c r="F257" s="21">
        <v>0.21299999999999999</v>
      </c>
      <c r="G257" s="22">
        <v>28.92</v>
      </c>
      <c r="H257" s="21">
        <v>0.16900000000000001</v>
      </c>
      <c r="I257" s="22">
        <v>26.9</v>
      </c>
      <c r="J257" s="23">
        <v>0.38200000000000001</v>
      </c>
      <c r="K257" s="22">
        <v>28.02</v>
      </c>
      <c r="L257" s="23">
        <v>474.55</v>
      </c>
      <c r="M257" s="29"/>
      <c r="N257" s="38">
        <v>196.25</v>
      </c>
      <c r="O257" s="39">
        <v>2.64</v>
      </c>
      <c r="P257" s="38">
        <v>268.54000000000002</v>
      </c>
      <c r="Q257" s="39">
        <v>2.91</v>
      </c>
      <c r="R257" s="29"/>
      <c r="S257" s="23">
        <v>99.8</v>
      </c>
      <c r="T257" s="22">
        <v>4.26</v>
      </c>
      <c r="U257" s="23">
        <v>180.28</v>
      </c>
      <c r="V257" s="22">
        <v>4.26</v>
      </c>
      <c r="W257" s="23">
        <v>147</v>
      </c>
      <c r="X257" s="22">
        <v>4.26</v>
      </c>
      <c r="Y257" s="23">
        <v>294</v>
      </c>
      <c r="Z257" s="22">
        <v>4.26</v>
      </c>
      <c r="AA257" s="23">
        <v>441</v>
      </c>
      <c r="AB257" s="22">
        <v>4.26</v>
      </c>
      <c r="AC257" s="23">
        <v>588</v>
      </c>
      <c r="AD257" s="22">
        <v>4.26</v>
      </c>
      <c r="AE257" s="23">
        <v>735</v>
      </c>
      <c r="AF257" s="22">
        <v>4.26</v>
      </c>
      <c r="AG257" s="23">
        <v>3087</v>
      </c>
      <c r="AH257" s="22">
        <v>4.26</v>
      </c>
      <c r="AI257" s="23">
        <v>3675</v>
      </c>
      <c r="AJ257" s="22">
        <v>4.26</v>
      </c>
      <c r="AK257" s="23">
        <v>8820</v>
      </c>
      <c r="AL257" s="22">
        <v>4.26</v>
      </c>
      <c r="AM257" s="23">
        <v>44100</v>
      </c>
      <c r="AN257" s="22">
        <v>4.26</v>
      </c>
      <c r="AO257" s="29"/>
      <c r="AP257" s="40">
        <v>0</v>
      </c>
      <c r="AQ257" s="41">
        <v>0</v>
      </c>
      <c r="AR257" s="40">
        <v>770.59999999999991</v>
      </c>
      <c r="AS257" s="41">
        <v>18.32</v>
      </c>
      <c r="AT257" s="40">
        <v>923.37</v>
      </c>
      <c r="AU257" s="41">
        <v>15.68</v>
      </c>
      <c r="AV257" s="29"/>
      <c r="AW257" s="42">
        <v>1.98</v>
      </c>
      <c r="AX257" s="42">
        <v>1.98</v>
      </c>
      <c r="AY257" s="22">
        <v>51.15</v>
      </c>
      <c r="AZ257" s="42">
        <v>0</v>
      </c>
      <c r="BA257" s="22">
        <v>0</v>
      </c>
      <c r="BB257" s="42">
        <v>0</v>
      </c>
      <c r="BC257" s="22">
        <v>0</v>
      </c>
      <c r="BD257" s="29"/>
      <c r="BE257" s="43">
        <v>83.87</v>
      </c>
      <c r="BF257" s="39">
        <v>7.82</v>
      </c>
      <c r="BG257" s="43">
        <v>75.8</v>
      </c>
      <c r="BH257" s="39">
        <v>7.81</v>
      </c>
      <c r="BI257" s="43">
        <v>48.15</v>
      </c>
      <c r="BJ257" s="39">
        <v>7.84</v>
      </c>
      <c r="BK257" s="43">
        <v>8.1999999999999993</v>
      </c>
      <c r="BL257" s="39">
        <v>3.14</v>
      </c>
      <c r="BM257" s="29"/>
    </row>
    <row r="258" spans="1:65" x14ac:dyDescent="0.35">
      <c r="A258">
        <v>10</v>
      </c>
      <c r="B258" t="s">
        <v>544</v>
      </c>
      <c r="C258" t="s">
        <v>545</v>
      </c>
      <c r="D258" s="21">
        <v>8.8300000000000003E-2</v>
      </c>
      <c r="E258" s="22">
        <v>1.91</v>
      </c>
      <c r="F258" s="21">
        <v>0.31440000000000001</v>
      </c>
      <c r="G258" s="22">
        <v>4.3899999999999997</v>
      </c>
      <c r="H258" s="21">
        <v>0.24529999999999999</v>
      </c>
      <c r="I258" s="22">
        <v>4.4000000000000004</v>
      </c>
      <c r="J258" s="23">
        <v>0.55969999999999998</v>
      </c>
      <c r="K258" s="22">
        <v>4.3899999999999997</v>
      </c>
      <c r="L258" s="23">
        <v>325.75</v>
      </c>
      <c r="M258" s="29"/>
      <c r="N258" s="38">
        <v>304.7</v>
      </c>
      <c r="O258" s="39">
        <v>9.16</v>
      </c>
      <c r="P258" s="38">
        <v>352.62</v>
      </c>
      <c r="Q258" s="39">
        <v>9.02</v>
      </c>
      <c r="R258" s="29"/>
      <c r="S258" s="23">
        <v>351.43</v>
      </c>
      <c r="T258" s="22">
        <v>0</v>
      </c>
      <c r="U258" s="23">
        <v>351.43</v>
      </c>
      <c r="V258" s="22">
        <v>0</v>
      </c>
      <c r="W258" s="23">
        <v>351.43</v>
      </c>
      <c r="X258" s="22">
        <v>0</v>
      </c>
      <c r="Y258" s="23">
        <v>351.43</v>
      </c>
      <c r="Z258" s="22">
        <v>0</v>
      </c>
      <c r="AA258" s="23">
        <v>351.43</v>
      </c>
      <c r="AB258" s="22">
        <v>0</v>
      </c>
      <c r="AC258" s="23">
        <v>351.43</v>
      </c>
      <c r="AD258" s="22">
        <v>0</v>
      </c>
      <c r="AE258" s="23">
        <v>351.43</v>
      </c>
      <c r="AF258" s="22">
        <v>0</v>
      </c>
      <c r="AG258" s="23">
        <v>1396.43</v>
      </c>
      <c r="AH258" s="22">
        <v>8.5500000000000007</v>
      </c>
      <c r="AI258" s="23">
        <v>1776.43</v>
      </c>
      <c r="AJ258" s="22">
        <v>9.2200000000000006</v>
      </c>
      <c r="AK258" s="23">
        <v>5101.43</v>
      </c>
      <c r="AL258" s="22">
        <v>10.87</v>
      </c>
      <c r="AM258" s="23">
        <v>27901.43</v>
      </c>
      <c r="AN258" s="22">
        <v>11.6</v>
      </c>
      <c r="AO258" s="29"/>
      <c r="AP258" s="40">
        <v>0</v>
      </c>
      <c r="AQ258" s="41">
        <v>0</v>
      </c>
      <c r="AR258" s="40">
        <v>981.88000000000011</v>
      </c>
      <c r="AS258" s="41">
        <v>3.33</v>
      </c>
      <c r="AT258" s="40">
        <v>1029.8</v>
      </c>
      <c r="AU258" s="41">
        <v>3.55</v>
      </c>
      <c r="AV258" s="29"/>
      <c r="AW258" s="42">
        <v>1.85</v>
      </c>
      <c r="AX258" s="42">
        <v>3.18</v>
      </c>
      <c r="AY258" s="22">
        <v>2.91</v>
      </c>
      <c r="AZ258" s="42">
        <v>0</v>
      </c>
      <c r="BA258" s="22">
        <v>0</v>
      </c>
      <c r="BB258" s="42">
        <v>2.7</v>
      </c>
      <c r="BC258" s="22">
        <v>0</v>
      </c>
      <c r="BD258" s="29"/>
      <c r="BE258" s="43">
        <v>83.87</v>
      </c>
      <c r="BF258" s="39">
        <v>8.92</v>
      </c>
      <c r="BG258" s="43">
        <v>75.8</v>
      </c>
      <c r="BH258" s="39">
        <v>8.2899999999999991</v>
      </c>
      <c r="BI258" s="43">
        <v>50</v>
      </c>
      <c r="BJ258" s="39">
        <v>11.98</v>
      </c>
      <c r="BK258" s="43">
        <v>10.3</v>
      </c>
      <c r="BL258" s="39">
        <v>3</v>
      </c>
      <c r="BM258" s="29"/>
    </row>
    <row r="259" spans="1:65" x14ac:dyDescent="0.35">
      <c r="A259">
        <v>10</v>
      </c>
      <c r="B259" t="s">
        <v>546</v>
      </c>
      <c r="C259" t="s">
        <v>547</v>
      </c>
      <c r="D259" s="21">
        <v>7.1900000000000006E-2</v>
      </c>
      <c r="E259" s="22">
        <v>8.4</v>
      </c>
      <c r="F259" s="21">
        <v>0.19189999999999999</v>
      </c>
      <c r="G259" s="22">
        <v>7.92</v>
      </c>
      <c r="H259" s="21">
        <v>0.1535</v>
      </c>
      <c r="I259" s="22">
        <v>7.92</v>
      </c>
      <c r="J259" s="23">
        <v>0.34539999999999998</v>
      </c>
      <c r="K259" s="22">
        <v>7.92</v>
      </c>
      <c r="L259" s="23">
        <v>376.39</v>
      </c>
      <c r="M259" s="29"/>
      <c r="N259" s="38">
        <v>162.81</v>
      </c>
      <c r="O259" s="39">
        <v>11.77</v>
      </c>
      <c r="P259" s="38">
        <v>213.74</v>
      </c>
      <c r="Q259" s="39">
        <v>10.77</v>
      </c>
      <c r="R259" s="29"/>
      <c r="S259" s="23">
        <v>180.39</v>
      </c>
      <c r="T259" s="22">
        <v>3</v>
      </c>
      <c r="U259" s="23">
        <v>270.54000000000002</v>
      </c>
      <c r="V259" s="22">
        <v>3</v>
      </c>
      <c r="W259" s="23">
        <v>180.39</v>
      </c>
      <c r="X259" s="22">
        <v>3</v>
      </c>
      <c r="Y259" s="23">
        <v>270.54000000000002</v>
      </c>
      <c r="Z259" s="22">
        <v>3</v>
      </c>
      <c r="AA259" s="23">
        <v>270.54000000000002</v>
      </c>
      <c r="AB259" s="22">
        <v>3</v>
      </c>
      <c r="AC259" s="23">
        <v>541.08000000000004</v>
      </c>
      <c r="AD259" s="22">
        <v>3</v>
      </c>
      <c r="AE259" s="23">
        <v>541.08000000000004</v>
      </c>
      <c r="AF259" s="22">
        <v>3</v>
      </c>
      <c r="AG259" s="23">
        <v>1623.24</v>
      </c>
      <c r="AH259" s="22">
        <v>3</v>
      </c>
      <c r="AI259" s="23">
        <v>2164.3200000000002</v>
      </c>
      <c r="AJ259" s="22">
        <v>3</v>
      </c>
      <c r="AK259" s="23">
        <v>4869.72</v>
      </c>
      <c r="AL259" s="22">
        <v>3</v>
      </c>
      <c r="AM259" s="23">
        <v>23266.44</v>
      </c>
      <c r="AN259" s="22">
        <v>3</v>
      </c>
      <c r="AO259" s="29"/>
      <c r="AP259" s="40">
        <v>0</v>
      </c>
      <c r="AQ259" s="41">
        <v>0</v>
      </c>
      <c r="AR259" s="40">
        <v>719.59</v>
      </c>
      <c r="AS259" s="41">
        <v>7.72</v>
      </c>
      <c r="AT259" s="40">
        <v>860.67000000000007</v>
      </c>
      <c r="AU259" s="41">
        <v>7.21</v>
      </c>
      <c r="AV259" s="29"/>
      <c r="AW259" s="42">
        <v>1.64</v>
      </c>
      <c r="AX259" s="42">
        <v>4.26</v>
      </c>
      <c r="AY259" s="22">
        <v>3.83</v>
      </c>
      <c r="AZ259" s="42">
        <v>0</v>
      </c>
      <c r="BA259" s="22">
        <v>0</v>
      </c>
      <c r="BB259" s="42">
        <v>0</v>
      </c>
      <c r="BC259" s="22">
        <v>0</v>
      </c>
      <c r="BD259" s="29"/>
      <c r="BE259" s="43">
        <v>83.85</v>
      </c>
      <c r="BF259" s="39">
        <v>7.71</v>
      </c>
      <c r="BG259" s="43">
        <v>75.8</v>
      </c>
      <c r="BH259" s="39">
        <v>7.75</v>
      </c>
      <c r="BI259" s="43">
        <v>51.1</v>
      </c>
      <c r="BJ259" s="39">
        <v>14.45</v>
      </c>
      <c r="BK259" s="43">
        <v>7.7</v>
      </c>
      <c r="BL259" s="39">
        <v>4.76</v>
      </c>
      <c r="BM259" s="29"/>
    </row>
    <row r="260" spans="1:65" x14ac:dyDescent="0.35">
      <c r="A260">
        <v>10</v>
      </c>
      <c r="B260" t="s">
        <v>548</v>
      </c>
      <c r="C260" t="s">
        <v>549</v>
      </c>
      <c r="D260" s="21">
        <v>8.4199999999999997E-2</v>
      </c>
      <c r="E260" s="22">
        <v>6.79</v>
      </c>
      <c r="F260" s="21">
        <v>0.30919999999999997</v>
      </c>
      <c r="G260" s="22">
        <v>3.78</v>
      </c>
      <c r="H260" s="21">
        <v>0.26</v>
      </c>
      <c r="I260" s="22">
        <v>8.4499999999999993</v>
      </c>
      <c r="J260" s="23">
        <v>0.56919999999999993</v>
      </c>
      <c r="K260" s="22">
        <v>5.86</v>
      </c>
      <c r="L260" s="23">
        <v>441.38</v>
      </c>
      <c r="M260" s="29"/>
      <c r="N260" s="38">
        <v>192.94</v>
      </c>
      <c r="O260" s="39">
        <v>12.48</v>
      </c>
      <c r="P260" s="38">
        <v>246.87</v>
      </c>
      <c r="Q260" s="39">
        <v>13.21</v>
      </c>
      <c r="R260" s="29"/>
      <c r="S260" s="23">
        <v>214.93</v>
      </c>
      <c r="T260" s="22">
        <v>7.42</v>
      </c>
      <c r="U260" s="23">
        <v>214.93</v>
      </c>
      <c r="V260" s="22">
        <v>7.42</v>
      </c>
      <c r="W260" s="23" t="s">
        <v>773</v>
      </c>
      <c r="X260" s="22" t="s">
        <v>773</v>
      </c>
      <c r="Y260" s="23" t="s">
        <v>773</v>
      </c>
      <c r="Z260" s="22" t="s">
        <v>773</v>
      </c>
      <c r="AA260" s="23" t="s">
        <v>773</v>
      </c>
      <c r="AB260" s="22" t="s">
        <v>773</v>
      </c>
      <c r="AC260" s="23" t="s">
        <v>773</v>
      </c>
      <c r="AD260" s="22" t="s">
        <v>773</v>
      </c>
      <c r="AE260" s="23" t="s">
        <v>773</v>
      </c>
      <c r="AF260" s="22" t="s">
        <v>773</v>
      </c>
      <c r="AG260" s="23" t="s">
        <v>773</v>
      </c>
      <c r="AH260" s="22" t="s">
        <v>773</v>
      </c>
      <c r="AI260" s="23" t="s">
        <v>773</v>
      </c>
      <c r="AJ260" s="22" t="s">
        <v>773</v>
      </c>
      <c r="AK260" s="23" t="s">
        <v>773</v>
      </c>
      <c r="AL260" s="22" t="s">
        <v>773</v>
      </c>
      <c r="AM260" s="23" t="s">
        <v>773</v>
      </c>
      <c r="AN260" s="22" t="s">
        <v>773</v>
      </c>
      <c r="AO260" s="29"/>
      <c r="AP260" s="40">
        <v>12</v>
      </c>
      <c r="AQ260" s="41">
        <v>12</v>
      </c>
      <c r="AR260" s="40">
        <v>837.25</v>
      </c>
      <c r="AS260" s="41">
        <v>6.66</v>
      </c>
      <c r="AT260" s="40">
        <v>891.18000000000006</v>
      </c>
      <c r="AU260" s="41">
        <v>7.18</v>
      </c>
      <c r="AV260" s="29"/>
      <c r="AW260" s="42">
        <v>1.4</v>
      </c>
      <c r="AX260" s="42">
        <v>1.4</v>
      </c>
      <c r="AY260" s="22">
        <v>0</v>
      </c>
      <c r="AZ260" s="42">
        <v>0</v>
      </c>
      <c r="BA260" s="22">
        <v>0</v>
      </c>
      <c r="BB260" s="42">
        <v>0</v>
      </c>
      <c r="BC260" s="22">
        <v>0</v>
      </c>
      <c r="BD260" s="29"/>
      <c r="BE260" s="43">
        <v>83.85</v>
      </c>
      <c r="BF260" s="39">
        <v>7.71</v>
      </c>
      <c r="BG260" s="43">
        <v>75.8</v>
      </c>
      <c r="BH260" s="39">
        <v>7.75</v>
      </c>
      <c r="BI260" s="43">
        <v>51.1</v>
      </c>
      <c r="BJ260" s="39">
        <v>14.45</v>
      </c>
      <c r="BK260" s="43">
        <v>16.8</v>
      </c>
      <c r="BL260" s="39">
        <v>5.99</v>
      </c>
      <c r="BM260" s="29"/>
    </row>
    <row r="261" spans="1:65" x14ac:dyDescent="0.35">
      <c r="A261">
        <v>10</v>
      </c>
      <c r="B261" t="s">
        <v>550</v>
      </c>
      <c r="C261" t="s">
        <v>551</v>
      </c>
      <c r="D261" s="21">
        <v>8.0399999999999999E-2</v>
      </c>
      <c r="E261" s="22">
        <v>6.87</v>
      </c>
      <c r="F261" s="21">
        <v>0.21709999999999999</v>
      </c>
      <c r="G261" s="22">
        <v>4.9000000000000004</v>
      </c>
      <c r="H261" s="21">
        <v>0.17180000000000001</v>
      </c>
      <c r="I261" s="22">
        <v>3.3</v>
      </c>
      <c r="J261" s="23">
        <v>0.38890000000000002</v>
      </c>
      <c r="K261" s="22">
        <v>4.1900000000000004</v>
      </c>
      <c r="L261" s="23">
        <v>392.29</v>
      </c>
      <c r="M261" s="29"/>
      <c r="N261" s="38">
        <v>368.64</v>
      </c>
      <c r="O261" s="39">
        <v>8.86</v>
      </c>
      <c r="P261" s="38">
        <v>368.64</v>
      </c>
      <c r="Q261" s="39">
        <v>8.86</v>
      </c>
      <c r="R261" s="29"/>
      <c r="S261" s="23">
        <v>190.2</v>
      </c>
      <c r="T261" s="22">
        <v>4.4800000000000004</v>
      </c>
      <c r="U261" s="23">
        <v>190.2</v>
      </c>
      <c r="V261" s="22">
        <v>4.4800000000000004</v>
      </c>
      <c r="W261" s="23">
        <v>190.2</v>
      </c>
      <c r="X261" s="22">
        <v>4.4800000000000004</v>
      </c>
      <c r="Y261" s="23">
        <v>190.2</v>
      </c>
      <c r="Z261" s="22">
        <v>4.4800000000000004</v>
      </c>
      <c r="AA261" s="23">
        <v>190.2</v>
      </c>
      <c r="AB261" s="22">
        <v>4.4800000000000004</v>
      </c>
      <c r="AC261" s="23">
        <v>190.2</v>
      </c>
      <c r="AD261" s="22">
        <v>4.4800000000000004</v>
      </c>
      <c r="AE261" s="23">
        <v>190.2</v>
      </c>
      <c r="AF261" s="22">
        <v>4.4800000000000004</v>
      </c>
      <c r="AG261" s="23">
        <v>875.16</v>
      </c>
      <c r="AH261" s="22">
        <v>4.59</v>
      </c>
      <c r="AI261" s="23">
        <v>875.16</v>
      </c>
      <c r="AJ261" s="22">
        <v>4.59</v>
      </c>
      <c r="AK261" s="23">
        <v>2039.28</v>
      </c>
      <c r="AL261" s="22">
        <v>4.58</v>
      </c>
      <c r="AM261" s="23">
        <v>8536.56</v>
      </c>
      <c r="AN261" s="22">
        <v>4.53</v>
      </c>
      <c r="AO261" s="29"/>
      <c r="AP261" s="40">
        <v>0</v>
      </c>
      <c r="AQ261" s="41">
        <v>0</v>
      </c>
      <c r="AR261" s="40">
        <v>951.13000000000011</v>
      </c>
      <c r="AS261" s="41">
        <v>7.14</v>
      </c>
      <c r="AT261" s="40">
        <v>951.13000000000011</v>
      </c>
      <c r="AU261" s="41">
        <v>7.14</v>
      </c>
      <c r="AV261" s="29"/>
      <c r="AW261" s="42">
        <v>1.35</v>
      </c>
      <c r="AX261" s="42">
        <v>1.35</v>
      </c>
      <c r="AY261" s="22">
        <v>3.85</v>
      </c>
      <c r="AZ261" s="42">
        <v>0</v>
      </c>
      <c r="BA261" s="22">
        <v>0</v>
      </c>
      <c r="BB261" s="42">
        <v>0</v>
      </c>
      <c r="BC261" s="22">
        <v>0</v>
      </c>
      <c r="BD261" s="29"/>
      <c r="BE261" s="43">
        <v>83.85</v>
      </c>
      <c r="BF261" s="39">
        <v>7.85</v>
      </c>
      <c r="BG261" s="43">
        <v>75.8</v>
      </c>
      <c r="BH261" s="39">
        <v>7.82</v>
      </c>
      <c r="BI261" s="43">
        <v>51.1</v>
      </c>
      <c r="BJ261" s="39">
        <v>14.45</v>
      </c>
      <c r="BK261" s="43">
        <v>10.5</v>
      </c>
      <c r="BL261" s="39">
        <v>5</v>
      </c>
      <c r="BM261" s="29"/>
    </row>
    <row r="262" spans="1:65" x14ac:dyDescent="0.35">
      <c r="A262">
        <v>10</v>
      </c>
      <c r="B262" t="s">
        <v>552</v>
      </c>
      <c r="C262" t="s">
        <v>553</v>
      </c>
      <c r="D262" s="21">
        <v>7.0900000000000005E-2</v>
      </c>
      <c r="E262" s="22">
        <v>10.74</v>
      </c>
      <c r="F262" s="21">
        <v>0.1825</v>
      </c>
      <c r="G262" s="22">
        <v>10.74</v>
      </c>
      <c r="H262" s="21">
        <v>0.1646</v>
      </c>
      <c r="I262" s="22">
        <v>10.76</v>
      </c>
      <c r="J262" s="23">
        <v>0.34709999999999996</v>
      </c>
      <c r="K262" s="22">
        <v>10.75</v>
      </c>
      <c r="L262" s="23">
        <v>347.42</v>
      </c>
      <c r="M262" s="29"/>
      <c r="N262" s="38">
        <v>149.79</v>
      </c>
      <c r="O262" s="39">
        <v>3.98</v>
      </c>
      <c r="P262" s="38">
        <v>175.75</v>
      </c>
      <c r="Q262" s="39">
        <v>0.79</v>
      </c>
      <c r="R262" s="29"/>
      <c r="S262" s="23">
        <v>86</v>
      </c>
      <c r="T262" s="22">
        <v>0</v>
      </c>
      <c r="U262" s="23">
        <v>260</v>
      </c>
      <c r="V262" s="22">
        <v>0</v>
      </c>
      <c r="W262" s="23">
        <v>182</v>
      </c>
      <c r="X262" s="22">
        <v>0</v>
      </c>
      <c r="Y262" s="23">
        <v>411</v>
      </c>
      <c r="Z262" s="22">
        <v>0</v>
      </c>
      <c r="AA262" s="23">
        <v>411</v>
      </c>
      <c r="AB262" s="22">
        <v>0</v>
      </c>
      <c r="AC262" s="23">
        <v>719</v>
      </c>
      <c r="AD262" s="22">
        <v>0</v>
      </c>
      <c r="AE262" s="23">
        <v>719</v>
      </c>
      <c r="AF262" s="22">
        <v>0</v>
      </c>
      <c r="AG262" s="23">
        <v>3812</v>
      </c>
      <c r="AH262" s="22">
        <v>0</v>
      </c>
      <c r="AI262" s="23">
        <v>3812</v>
      </c>
      <c r="AJ262" s="22">
        <v>0</v>
      </c>
      <c r="AK262" s="23">
        <v>12358</v>
      </c>
      <c r="AL262" s="22">
        <v>0</v>
      </c>
      <c r="AM262" s="23">
        <v>37320</v>
      </c>
      <c r="AN262" s="22">
        <v>0</v>
      </c>
      <c r="AO262" s="29"/>
      <c r="AP262" s="40">
        <v>0</v>
      </c>
      <c r="AQ262" s="41">
        <v>0</v>
      </c>
      <c r="AR262" s="40">
        <v>583.21</v>
      </c>
      <c r="AS262" s="41">
        <v>7.25</v>
      </c>
      <c r="AT262" s="40">
        <v>783.17000000000007</v>
      </c>
      <c r="AU262" s="41">
        <v>4.6900000000000004</v>
      </c>
      <c r="AV262" s="29"/>
      <c r="AW262" s="42">
        <v>1.82</v>
      </c>
      <c r="AX262" s="42">
        <v>1.82</v>
      </c>
      <c r="AY262" s="22">
        <v>2.82</v>
      </c>
      <c r="AZ262" s="42">
        <v>0</v>
      </c>
      <c r="BA262" s="22">
        <v>0</v>
      </c>
      <c r="BB262" s="42">
        <v>0</v>
      </c>
      <c r="BC262" s="22">
        <v>0</v>
      </c>
      <c r="BD262" s="29"/>
      <c r="BE262" s="43">
        <v>83.87</v>
      </c>
      <c r="BF262" s="39">
        <v>7.73</v>
      </c>
      <c r="BG262" s="43">
        <v>75.8</v>
      </c>
      <c r="BH262" s="39">
        <v>7.75</v>
      </c>
      <c r="BI262" s="43">
        <v>51.1</v>
      </c>
      <c r="BJ262" s="39">
        <v>16.670000000000002</v>
      </c>
      <c r="BK262" s="43">
        <v>9.3000000000000007</v>
      </c>
      <c r="BL262" s="39">
        <v>3.33</v>
      </c>
      <c r="BM262" s="29"/>
    </row>
    <row r="263" spans="1:65" x14ac:dyDescent="0.35">
      <c r="A263">
        <v>10</v>
      </c>
      <c r="B263" t="s">
        <v>554</v>
      </c>
      <c r="C263" t="s">
        <v>555</v>
      </c>
      <c r="D263" s="21">
        <v>0.11388</v>
      </c>
      <c r="E263" s="22">
        <v>6.06</v>
      </c>
      <c r="F263" s="21">
        <v>0.25645000000000001</v>
      </c>
      <c r="G263" s="22">
        <v>8.01</v>
      </c>
      <c r="H263" s="21">
        <v>0.21193000000000001</v>
      </c>
      <c r="I263" s="22">
        <v>7</v>
      </c>
      <c r="J263" s="23">
        <v>0.46838000000000002</v>
      </c>
      <c r="K263" s="22">
        <v>7.55</v>
      </c>
      <c r="L263" s="23">
        <v>536.12</v>
      </c>
      <c r="M263" s="29"/>
      <c r="N263" s="38">
        <v>355.05</v>
      </c>
      <c r="O263" s="39">
        <v>40.049999999999997</v>
      </c>
      <c r="P263" s="38">
        <v>362.57</v>
      </c>
      <c r="Q263" s="39">
        <v>38.89</v>
      </c>
      <c r="R263" s="29"/>
      <c r="S263" s="23">
        <v>241</v>
      </c>
      <c r="T263" s="22">
        <v>5.7</v>
      </c>
      <c r="U263" s="23">
        <v>241</v>
      </c>
      <c r="V263" s="22">
        <v>5.7</v>
      </c>
      <c r="W263" s="23">
        <v>241</v>
      </c>
      <c r="X263" s="22">
        <v>5.7</v>
      </c>
      <c r="Y263" s="23">
        <v>286</v>
      </c>
      <c r="Z263" s="22">
        <v>5.54</v>
      </c>
      <c r="AA263" s="23">
        <v>333</v>
      </c>
      <c r="AB263" s="22">
        <v>5.71</v>
      </c>
      <c r="AC263" s="23">
        <v>333</v>
      </c>
      <c r="AD263" s="22">
        <v>5.71</v>
      </c>
      <c r="AE263" s="23">
        <v>333</v>
      </c>
      <c r="AF263" s="22">
        <v>5.71</v>
      </c>
      <c r="AG263" s="23">
        <v>2717</v>
      </c>
      <c r="AH263" s="22">
        <v>5.68</v>
      </c>
      <c r="AI263" s="23">
        <v>3313</v>
      </c>
      <c r="AJ263" s="22">
        <v>5.68</v>
      </c>
      <c r="AK263" s="23">
        <v>8108</v>
      </c>
      <c r="AL263" s="22">
        <v>5.71</v>
      </c>
      <c r="AM263" s="23">
        <v>23788</v>
      </c>
      <c r="AN263" s="22">
        <v>5.91</v>
      </c>
      <c r="AO263" s="29"/>
      <c r="AP263" s="40">
        <v>0</v>
      </c>
      <c r="AQ263" s="41">
        <v>0</v>
      </c>
      <c r="AR263" s="40">
        <v>1132.17</v>
      </c>
      <c r="AS263" s="41">
        <v>14.71</v>
      </c>
      <c r="AT263" s="40">
        <v>1139.69</v>
      </c>
      <c r="AU263" s="41">
        <v>14.6</v>
      </c>
      <c r="AV263" s="29"/>
      <c r="AW263" s="42">
        <v>1.18</v>
      </c>
      <c r="AX263" s="42">
        <v>1.18</v>
      </c>
      <c r="AY263" s="22">
        <v>3.51</v>
      </c>
      <c r="AZ263" s="42">
        <v>0</v>
      </c>
      <c r="BA263" s="22">
        <v>0</v>
      </c>
      <c r="BB263" s="42">
        <v>0</v>
      </c>
      <c r="BC263" s="22">
        <v>0</v>
      </c>
      <c r="BD263" s="29"/>
      <c r="BE263" s="43">
        <v>83.87</v>
      </c>
      <c r="BF263" s="39">
        <v>7.71</v>
      </c>
      <c r="BG263" s="43">
        <v>75.8</v>
      </c>
      <c r="BH263" s="39">
        <v>7.7</v>
      </c>
      <c r="BI263" s="43">
        <v>51.11</v>
      </c>
      <c r="BJ263" s="39">
        <v>14.47</v>
      </c>
      <c r="BK263" s="43">
        <v>20</v>
      </c>
      <c r="BL263" s="39">
        <v>5.26</v>
      </c>
      <c r="BM263" s="29"/>
    </row>
    <row r="264" spans="1:65" x14ac:dyDescent="0.35">
      <c r="A264">
        <v>10</v>
      </c>
      <c r="B264" t="s">
        <v>556</v>
      </c>
      <c r="C264" t="s">
        <v>557</v>
      </c>
      <c r="D264" s="21">
        <v>0.1072</v>
      </c>
      <c r="E264" s="22">
        <v>5.86</v>
      </c>
      <c r="F264" s="21">
        <v>0.33200000000000002</v>
      </c>
      <c r="G264" s="22">
        <v>2.5099999999999998</v>
      </c>
      <c r="H264" s="21">
        <v>0.25309999999999999</v>
      </c>
      <c r="I264" s="22">
        <v>-4.58</v>
      </c>
      <c r="J264" s="23">
        <v>0.58509999999999995</v>
      </c>
      <c r="K264" s="22">
        <v>-0.68</v>
      </c>
      <c r="L264" s="23">
        <v>496.53</v>
      </c>
      <c r="M264" s="29"/>
      <c r="N264" s="38">
        <v>215.76</v>
      </c>
      <c r="O264" s="39">
        <v>-6.94</v>
      </c>
      <c r="P264" s="38">
        <v>290.52999999999997</v>
      </c>
      <c r="Q264" s="39">
        <v>-5.58</v>
      </c>
      <c r="R264" s="29"/>
      <c r="S264" s="23">
        <v>196.8</v>
      </c>
      <c r="T264" s="22">
        <v>3.34</v>
      </c>
      <c r="U264" s="23">
        <v>196.8</v>
      </c>
      <c r="V264" s="22">
        <v>3.34</v>
      </c>
      <c r="W264" s="23">
        <v>196.8</v>
      </c>
      <c r="X264" s="22">
        <v>3.34</v>
      </c>
      <c r="Y264" s="23">
        <v>196.8</v>
      </c>
      <c r="Z264" s="22">
        <v>3.34</v>
      </c>
      <c r="AA264" s="23">
        <v>376.8</v>
      </c>
      <c r="AB264" s="22">
        <v>3.11</v>
      </c>
      <c r="AC264" s="23">
        <v>556.79999999999995</v>
      </c>
      <c r="AD264" s="22">
        <v>3.03</v>
      </c>
      <c r="AE264" s="23">
        <v>736.8</v>
      </c>
      <c r="AF264" s="22">
        <v>2.99</v>
      </c>
      <c r="AG264" s="23">
        <v>3616.8</v>
      </c>
      <c r="AH264" s="22">
        <v>2.88</v>
      </c>
      <c r="AI264" s="23">
        <v>4336.8</v>
      </c>
      <c r="AJ264" s="22">
        <v>2.88</v>
      </c>
      <c r="AK264" s="23">
        <v>10636.8</v>
      </c>
      <c r="AL264" s="22">
        <v>2.87</v>
      </c>
      <c r="AM264" s="23">
        <v>53836.800000000003</v>
      </c>
      <c r="AN264" s="22">
        <v>2.86</v>
      </c>
      <c r="AO264" s="29"/>
      <c r="AP264" s="40">
        <v>0</v>
      </c>
      <c r="AQ264" s="41">
        <v>0</v>
      </c>
      <c r="AR264" s="40">
        <v>909.08999999999992</v>
      </c>
      <c r="AS264" s="41">
        <v>1.99</v>
      </c>
      <c r="AT264" s="40">
        <v>983.8599999999999</v>
      </c>
      <c r="AU264" s="41">
        <v>1.72</v>
      </c>
      <c r="AV264" s="29"/>
      <c r="AW264" s="42">
        <v>1.95</v>
      </c>
      <c r="AX264" s="42">
        <v>2.25</v>
      </c>
      <c r="AY264" s="22">
        <v>12.5</v>
      </c>
      <c r="AZ264" s="42">
        <v>0</v>
      </c>
      <c r="BA264" s="22">
        <v>0</v>
      </c>
      <c r="BB264" s="42">
        <v>1.05</v>
      </c>
      <c r="BC264" s="22">
        <v>5</v>
      </c>
      <c r="BD264" s="29"/>
      <c r="BE264" s="43">
        <v>83.85</v>
      </c>
      <c r="BF264" s="39">
        <v>7.71</v>
      </c>
      <c r="BG264" s="43">
        <v>75.8</v>
      </c>
      <c r="BH264" s="39">
        <v>7.75</v>
      </c>
      <c r="BI264" s="43">
        <v>51.1</v>
      </c>
      <c r="BJ264" s="39">
        <v>14.45</v>
      </c>
      <c r="BK264" s="43">
        <v>12.75</v>
      </c>
      <c r="BL264" s="39">
        <v>3.24</v>
      </c>
      <c r="BM264" s="29"/>
    </row>
    <row r="265" spans="1:65" x14ac:dyDescent="0.35">
      <c r="A265">
        <v>10</v>
      </c>
      <c r="B265" t="s">
        <v>558</v>
      </c>
      <c r="C265" t="s">
        <v>559</v>
      </c>
      <c r="D265" s="21">
        <v>5.6599999999999998E-2</v>
      </c>
      <c r="E265" s="22">
        <v>0.46</v>
      </c>
      <c r="F265" s="21">
        <v>0.2238</v>
      </c>
      <c r="G265" s="22">
        <v>-0.91</v>
      </c>
      <c r="H265" s="21">
        <v>0.1799</v>
      </c>
      <c r="I265" s="22">
        <v>-1.34</v>
      </c>
      <c r="J265" s="23">
        <v>0.4037</v>
      </c>
      <c r="K265" s="22">
        <v>-1.1000000000000001</v>
      </c>
      <c r="L265" s="23">
        <v>280.37</v>
      </c>
      <c r="M265" s="29"/>
      <c r="N265" s="38">
        <v>261.24</v>
      </c>
      <c r="O265" s="39">
        <v>6.98</v>
      </c>
      <c r="P265" s="38">
        <v>386.88</v>
      </c>
      <c r="Q265" s="39">
        <v>7</v>
      </c>
      <c r="R265" s="29"/>
      <c r="S265" s="23">
        <v>193.92</v>
      </c>
      <c r="T265" s="22">
        <v>2.02</v>
      </c>
      <c r="U265" s="23">
        <v>193.92</v>
      </c>
      <c r="V265" s="22">
        <v>2.02</v>
      </c>
      <c r="W265" s="23">
        <v>193.92</v>
      </c>
      <c r="X265" s="22">
        <v>2.02</v>
      </c>
      <c r="Y265" s="23">
        <v>193.92</v>
      </c>
      <c r="Z265" s="22">
        <v>2.02</v>
      </c>
      <c r="AA265" s="23">
        <v>193.92</v>
      </c>
      <c r="AB265" s="22">
        <v>2.02</v>
      </c>
      <c r="AC265" s="23">
        <v>193.92</v>
      </c>
      <c r="AD265" s="22">
        <v>2.02</v>
      </c>
      <c r="AE265" s="23">
        <v>193.92</v>
      </c>
      <c r="AF265" s="22">
        <v>2.02</v>
      </c>
      <c r="AG265" s="23">
        <v>856.8</v>
      </c>
      <c r="AH265" s="22">
        <v>2.2200000000000002</v>
      </c>
      <c r="AI265" s="23">
        <v>1020</v>
      </c>
      <c r="AJ265" s="22">
        <v>2.19</v>
      </c>
      <c r="AK265" s="23">
        <v>2448</v>
      </c>
      <c r="AL265" s="22">
        <v>2.08</v>
      </c>
      <c r="AM265" s="23">
        <v>12240</v>
      </c>
      <c r="AN265" s="22">
        <v>2.02</v>
      </c>
      <c r="AO265" s="29"/>
      <c r="AP265" s="40">
        <v>0</v>
      </c>
      <c r="AQ265" s="41">
        <v>0</v>
      </c>
      <c r="AR265" s="40">
        <v>735.53</v>
      </c>
      <c r="AS265" s="41">
        <v>3.11</v>
      </c>
      <c r="AT265" s="40">
        <v>861.17</v>
      </c>
      <c r="AU265" s="41">
        <v>3.67</v>
      </c>
      <c r="AV265" s="29"/>
      <c r="AW265" s="42">
        <v>1.85</v>
      </c>
      <c r="AX265" s="42">
        <v>3.95</v>
      </c>
      <c r="AY265" s="22">
        <v>0</v>
      </c>
      <c r="AZ265" s="42">
        <v>0</v>
      </c>
      <c r="BA265" s="22">
        <v>0</v>
      </c>
      <c r="BB265" s="42">
        <v>2.2999999999999998</v>
      </c>
      <c r="BC265" s="22">
        <v>0</v>
      </c>
      <c r="BD265" s="29"/>
      <c r="BE265" s="43">
        <v>83.85</v>
      </c>
      <c r="BF265" s="39">
        <v>7.71</v>
      </c>
      <c r="BG265" s="43">
        <v>75.8</v>
      </c>
      <c r="BH265" s="39">
        <v>7.75</v>
      </c>
      <c r="BI265" s="43">
        <v>51.1</v>
      </c>
      <c r="BJ265" s="39">
        <v>14.45</v>
      </c>
      <c r="BK265" s="43">
        <v>10.8</v>
      </c>
      <c r="BL265" s="39">
        <v>2.86</v>
      </c>
      <c r="BM265" s="29"/>
    </row>
    <row r="266" spans="1:65" x14ac:dyDescent="0.35">
      <c r="A266">
        <v>10</v>
      </c>
      <c r="B266" t="s">
        <v>560</v>
      </c>
      <c r="C266" t="s">
        <v>561</v>
      </c>
      <c r="D266" s="21">
        <v>0.1028</v>
      </c>
      <c r="E266" s="22">
        <v>7.19</v>
      </c>
      <c r="F266" s="21">
        <v>0.28789999999999999</v>
      </c>
      <c r="G266" s="22">
        <v>3.89</v>
      </c>
      <c r="H266" s="21">
        <v>0.22850000000000001</v>
      </c>
      <c r="I266" s="22">
        <v>3.91</v>
      </c>
      <c r="J266" s="23">
        <v>0.51639999999999997</v>
      </c>
      <c r="K266" s="22">
        <v>3.9</v>
      </c>
      <c r="L266" s="23">
        <v>435.83</v>
      </c>
      <c r="M266" s="29"/>
      <c r="N266" s="38">
        <v>237.65</v>
      </c>
      <c r="O266" s="39">
        <v>-6.78</v>
      </c>
      <c r="P266" s="38">
        <v>302.39</v>
      </c>
      <c r="Q266" s="39">
        <v>-5.41</v>
      </c>
      <c r="R266" s="29"/>
      <c r="S266" s="23">
        <v>228.6</v>
      </c>
      <c r="T266" s="22">
        <v>8.86</v>
      </c>
      <c r="U266" s="23">
        <v>228.6</v>
      </c>
      <c r="V266" s="22">
        <v>8.86</v>
      </c>
      <c r="W266" s="23">
        <v>228.6</v>
      </c>
      <c r="X266" s="22">
        <v>8.86</v>
      </c>
      <c r="Y266" s="23">
        <v>228.6</v>
      </c>
      <c r="Z266" s="22">
        <v>8.86</v>
      </c>
      <c r="AA266" s="23">
        <v>369.6</v>
      </c>
      <c r="AB266" s="22">
        <v>8.83</v>
      </c>
      <c r="AC266" s="23">
        <v>369.6</v>
      </c>
      <c r="AD266" s="22">
        <v>8.83</v>
      </c>
      <c r="AE266" s="23">
        <v>369.6</v>
      </c>
      <c r="AF266" s="22">
        <v>8.83</v>
      </c>
      <c r="AG266" s="23">
        <v>1356.6</v>
      </c>
      <c r="AH266" s="22">
        <v>8.81</v>
      </c>
      <c r="AI266" s="23">
        <v>1497.6</v>
      </c>
      <c r="AJ266" s="22">
        <v>8.81</v>
      </c>
      <c r="AK266" s="23">
        <v>3471.6</v>
      </c>
      <c r="AL266" s="22">
        <v>8.8000000000000007</v>
      </c>
      <c r="AM266" s="23">
        <v>23160</v>
      </c>
      <c r="AN266" s="22">
        <v>8.86</v>
      </c>
      <c r="AO266" s="29"/>
      <c r="AP266" s="40">
        <v>0</v>
      </c>
      <c r="AQ266" s="41">
        <v>0</v>
      </c>
      <c r="AR266" s="40">
        <v>902.08</v>
      </c>
      <c r="AS266" s="41">
        <v>3.51</v>
      </c>
      <c r="AT266" s="40">
        <v>966.82</v>
      </c>
      <c r="AU266" s="41">
        <v>3.27</v>
      </c>
      <c r="AV266" s="29"/>
      <c r="AW266" s="42">
        <v>1.6</v>
      </c>
      <c r="AX266" s="42">
        <v>1.6</v>
      </c>
      <c r="AY266" s="22">
        <v>3.23</v>
      </c>
      <c r="AZ266" s="42">
        <v>0</v>
      </c>
      <c r="BA266" s="22">
        <v>0</v>
      </c>
      <c r="BB266" s="42">
        <v>0</v>
      </c>
      <c r="BC266" s="22">
        <v>0</v>
      </c>
      <c r="BD266" s="29"/>
      <c r="BE266" s="43">
        <v>83.85</v>
      </c>
      <c r="BF266" s="39">
        <v>7.85</v>
      </c>
      <c r="BG266" s="43">
        <v>75.8</v>
      </c>
      <c r="BH266" s="39">
        <v>7.82</v>
      </c>
      <c r="BI266" s="43">
        <v>51.1</v>
      </c>
      <c r="BJ266" s="39">
        <v>14.45</v>
      </c>
      <c r="BK266" s="43">
        <v>7.75</v>
      </c>
      <c r="BL266" s="39">
        <v>4.03</v>
      </c>
      <c r="BM266" s="29"/>
    </row>
    <row r="267" spans="1:65" x14ac:dyDescent="0.35">
      <c r="A267">
        <v>10</v>
      </c>
      <c r="B267" t="s">
        <v>562</v>
      </c>
      <c r="C267" t="s">
        <v>563</v>
      </c>
      <c r="D267" s="21">
        <v>0.11</v>
      </c>
      <c r="E267" s="22">
        <v>5.79</v>
      </c>
      <c r="F267" s="21">
        <v>0.24560000000000001</v>
      </c>
      <c r="G267" s="22">
        <v>15.15</v>
      </c>
      <c r="H267" s="21">
        <v>0.2094</v>
      </c>
      <c r="I267" s="22">
        <v>14.69</v>
      </c>
      <c r="J267" s="23">
        <v>0.45500000000000002</v>
      </c>
      <c r="K267" s="22">
        <v>14.94</v>
      </c>
      <c r="L267" s="23">
        <v>508.37</v>
      </c>
      <c r="M267" s="29"/>
      <c r="N267" s="38">
        <v>149.32</v>
      </c>
      <c r="O267" s="39">
        <v>0</v>
      </c>
      <c r="P267" s="38">
        <v>191.86</v>
      </c>
      <c r="Q267" s="39">
        <v>0</v>
      </c>
      <c r="R267" s="29"/>
      <c r="S267" s="23">
        <v>208.29</v>
      </c>
      <c r="T267" s="22">
        <v>3</v>
      </c>
      <c r="U267" s="23">
        <v>317.89999999999998</v>
      </c>
      <c r="V267" s="22">
        <v>3</v>
      </c>
      <c r="W267" s="23">
        <v>317.89999999999998</v>
      </c>
      <c r="X267" s="22">
        <v>3</v>
      </c>
      <c r="Y267" s="23">
        <v>471.83</v>
      </c>
      <c r="Z267" s="22">
        <v>3</v>
      </c>
      <c r="AA267" s="23">
        <v>650.54999999999995</v>
      </c>
      <c r="AB267" s="22">
        <v>3</v>
      </c>
      <c r="AC267" s="23">
        <v>650.54999999999995</v>
      </c>
      <c r="AD267" s="22">
        <v>3</v>
      </c>
      <c r="AE267" s="23">
        <v>1310.6099999999999</v>
      </c>
      <c r="AF267" s="22">
        <v>3</v>
      </c>
      <c r="AG267" s="23">
        <v>2303.79</v>
      </c>
      <c r="AH267" s="22">
        <v>3</v>
      </c>
      <c r="AI267" s="23">
        <v>2303.79</v>
      </c>
      <c r="AJ267" s="22">
        <v>3</v>
      </c>
      <c r="AK267" s="23">
        <v>6729.44</v>
      </c>
      <c r="AL267" s="22">
        <v>3</v>
      </c>
      <c r="AM267" s="23">
        <v>36625.89</v>
      </c>
      <c r="AN267" s="22">
        <v>3</v>
      </c>
      <c r="AO267" s="29"/>
      <c r="AP267" s="40">
        <v>0</v>
      </c>
      <c r="AQ267" s="41">
        <v>0</v>
      </c>
      <c r="AR267" s="40">
        <v>865.98</v>
      </c>
      <c r="AS267" s="41">
        <v>4.08</v>
      </c>
      <c r="AT267" s="40">
        <v>1018.13</v>
      </c>
      <c r="AU267" s="41">
        <v>3.78</v>
      </c>
      <c r="AV267" s="29"/>
      <c r="AW267" s="42">
        <v>2.25</v>
      </c>
      <c r="AX267" s="42">
        <v>2.25</v>
      </c>
      <c r="AY267" s="22">
        <v>0</v>
      </c>
      <c r="AZ267" s="42">
        <v>60.43</v>
      </c>
      <c r="BA267" s="22">
        <v>4.5999999999999996</v>
      </c>
      <c r="BB267" s="42">
        <v>0</v>
      </c>
      <c r="BC267" s="22" t="s">
        <v>775</v>
      </c>
      <c r="BD267" s="29"/>
      <c r="BE267" s="43">
        <v>83.85</v>
      </c>
      <c r="BF267" s="39">
        <v>7.71</v>
      </c>
      <c r="BG267" s="43">
        <v>75.8</v>
      </c>
      <c r="BH267" s="39">
        <v>7.75</v>
      </c>
      <c r="BI267" s="43">
        <v>51.1</v>
      </c>
      <c r="BJ267" s="39">
        <v>14.45</v>
      </c>
      <c r="BK267" s="43">
        <v>8.8000000000000007</v>
      </c>
      <c r="BL267" s="39">
        <v>4.76</v>
      </c>
      <c r="BM267" s="29"/>
    </row>
    <row r="268" spans="1:65" x14ac:dyDescent="0.35">
      <c r="A268">
        <v>10</v>
      </c>
      <c r="B268" t="s">
        <v>564</v>
      </c>
      <c r="C268" t="s">
        <v>565</v>
      </c>
      <c r="D268" s="21">
        <v>0.1101</v>
      </c>
      <c r="E268" s="22">
        <v>-4.05</v>
      </c>
      <c r="F268" s="21">
        <v>0.30430000000000001</v>
      </c>
      <c r="G268" s="22">
        <v>33.090000000000003</v>
      </c>
      <c r="H268" s="21">
        <v>0.214</v>
      </c>
      <c r="I268" s="22">
        <v>10.33</v>
      </c>
      <c r="J268" s="23">
        <v>0.51829999999999998</v>
      </c>
      <c r="K268" s="22">
        <v>22.64</v>
      </c>
      <c r="L268" s="23">
        <v>435.13</v>
      </c>
      <c r="M268" s="29"/>
      <c r="N268" s="38">
        <v>212.83</v>
      </c>
      <c r="O268" s="39">
        <v>-5</v>
      </c>
      <c r="P268" s="38">
        <v>327.72</v>
      </c>
      <c r="Q268" s="39">
        <v>-5</v>
      </c>
      <c r="R268" s="29"/>
      <c r="S268" s="23">
        <v>175.45</v>
      </c>
      <c r="T268" s="22">
        <v>0</v>
      </c>
      <c r="U268" s="23">
        <v>175.45</v>
      </c>
      <c r="V268" s="22">
        <v>0</v>
      </c>
      <c r="W268" s="23">
        <v>175.45</v>
      </c>
      <c r="X268" s="22">
        <v>0</v>
      </c>
      <c r="Y268" s="23">
        <v>175.45</v>
      </c>
      <c r="Z268" s="22">
        <v>0</v>
      </c>
      <c r="AA268" s="23">
        <v>175.45</v>
      </c>
      <c r="AB268" s="22">
        <v>0</v>
      </c>
      <c r="AC268" s="23">
        <v>175.45</v>
      </c>
      <c r="AD268" s="22">
        <v>0</v>
      </c>
      <c r="AE268" s="23">
        <v>175.45</v>
      </c>
      <c r="AF268" s="22">
        <v>0</v>
      </c>
      <c r="AG268" s="23">
        <v>276.32</v>
      </c>
      <c r="AH268" s="22">
        <v>-0.05</v>
      </c>
      <c r="AI268" s="23">
        <v>300.32</v>
      </c>
      <c r="AJ268" s="22">
        <v>-0.04</v>
      </c>
      <c r="AK268" s="23">
        <v>510.32</v>
      </c>
      <c r="AL268" s="22">
        <v>-0.03</v>
      </c>
      <c r="AM268" s="23">
        <v>1550.32</v>
      </c>
      <c r="AN268" s="22">
        <v>-0.01</v>
      </c>
      <c r="AO268" s="29"/>
      <c r="AP268" s="40">
        <v>0</v>
      </c>
      <c r="AQ268" s="41">
        <v>0</v>
      </c>
      <c r="AR268" s="40">
        <v>823.41000000000008</v>
      </c>
      <c r="AS268" s="41">
        <v>-3.47</v>
      </c>
      <c r="AT268" s="40">
        <v>938.3</v>
      </c>
      <c r="AU268" s="41">
        <v>-3.66</v>
      </c>
      <c r="AV268" s="29"/>
      <c r="AW268" s="42">
        <v>1.25</v>
      </c>
      <c r="AX268" s="42">
        <v>1.5</v>
      </c>
      <c r="AY268" s="22">
        <v>0</v>
      </c>
      <c r="AZ268" s="42">
        <v>0</v>
      </c>
      <c r="BA268" s="22">
        <v>0</v>
      </c>
      <c r="BB268" s="42">
        <v>0</v>
      </c>
      <c r="BC268" s="22">
        <v>0</v>
      </c>
      <c r="BD268" s="29"/>
      <c r="BE268" s="43">
        <v>83.87</v>
      </c>
      <c r="BF268" s="39">
        <v>7.82</v>
      </c>
      <c r="BG268" s="43">
        <v>75.8</v>
      </c>
      <c r="BH268" s="39">
        <v>7.81</v>
      </c>
      <c r="BI268" s="43">
        <v>51.11</v>
      </c>
      <c r="BJ268" s="39">
        <v>14.47</v>
      </c>
      <c r="BK268" s="43">
        <v>13.35</v>
      </c>
      <c r="BL268" s="39">
        <v>2.69</v>
      </c>
      <c r="BM268" s="29"/>
    </row>
    <row r="269" spans="1:65" x14ac:dyDescent="0.35">
      <c r="A269">
        <v>10</v>
      </c>
      <c r="B269" t="s">
        <v>566</v>
      </c>
      <c r="C269" t="s">
        <v>567</v>
      </c>
      <c r="D269" s="21">
        <v>8.48E-2</v>
      </c>
      <c r="E269" s="22">
        <v>1.24</v>
      </c>
      <c r="F269" s="21">
        <v>0.18140000000000001</v>
      </c>
      <c r="G269" s="22">
        <v>8.92</v>
      </c>
      <c r="H269" s="21">
        <v>0.14749999999999999</v>
      </c>
      <c r="I269" s="22">
        <v>6.41</v>
      </c>
      <c r="J269" s="23">
        <v>0.32889999999999997</v>
      </c>
      <c r="K269" s="22">
        <v>7.78</v>
      </c>
      <c r="L269" s="23">
        <v>392.1</v>
      </c>
      <c r="M269" s="29"/>
      <c r="N269" s="38">
        <v>289.52999999999997</v>
      </c>
      <c r="O269" s="39">
        <v>34.1</v>
      </c>
      <c r="P269" s="38">
        <v>351.83</v>
      </c>
      <c r="Q269" s="39">
        <v>27.71</v>
      </c>
      <c r="R269" s="29"/>
      <c r="S269" s="23">
        <v>235.99</v>
      </c>
      <c r="T269" s="22">
        <v>49.82</v>
      </c>
      <c r="U269" s="23">
        <v>268.29000000000002</v>
      </c>
      <c r="V269" s="22">
        <v>41.34</v>
      </c>
      <c r="W269" s="23">
        <v>254.93</v>
      </c>
      <c r="X269" s="22">
        <v>44.47</v>
      </c>
      <c r="Y269" s="23">
        <v>313.93</v>
      </c>
      <c r="Z269" s="22">
        <v>33.33</v>
      </c>
      <c r="AA269" s="23">
        <v>363.93</v>
      </c>
      <c r="AB269" s="22">
        <v>27.49</v>
      </c>
      <c r="AC269" s="23">
        <v>404.93</v>
      </c>
      <c r="AD269" s="22">
        <v>24.04</v>
      </c>
      <c r="AE269" s="23">
        <v>445.93</v>
      </c>
      <c r="AF269" s="22">
        <v>21.35</v>
      </c>
      <c r="AG269" s="23">
        <v>518.92999999999995</v>
      </c>
      <c r="AH269" s="22">
        <v>17.82</v>
      </c>
      <c r="AI269" s="23">
        <v>530.92999999999995</v>
      </c>
      <c r="AJ269" s="22">
        <v>17.34</v>
      </c>
      <c r="AK269" s="23">
        <v>695.93</v>
      </c>
      <c r="AL269" s="22">
        <v>24.84</v>
      </c>
      <c r="AM269" s="23">
        <v>1355.93</v>
      </c>
      <c r="AN269" s="22">
        <v>6.14</v>
      </c>
      <c r="AO269" s="29"/>
      <c r="AP269" s="40">
        <v>0</v>
      </c>
      <c r="AQ269" s="41">
        <v>0</v>
      </c>
      <c r="AR269" s="40">
        <v>917.62</v>
      </c>
      <c r="AS269" s="41">
        <v>20.63</v>
      </c>
      <c r="AT269" s="40">
        <v>1012.22</v>
      </c>
      <c r="AU269" s="41">
        <v>18.72</v>
      </c>
      <c r="AV269" s="29"/>
      <c r="AW269" s="42">
        <v>1.75</v>
      </c>
      <c r="AX269" s="42">
        <v>1.75</v>
      </c>
      <c r="AY269" s="22">
        <v>75</v>
      </c>
      <c r="AZ269" s="42">
        <v>0</v>
      </c>
      <c r="BA269" s="22">
        <v>0</v>
      </c>
      <c r="BB269" s="42">
        <v>0</v>
      </c>
      <c r="BC269" s="22">
        <v>0</v>
      </c>
      <c r="BD269" s="29"/>
      <c r="BE269" s="43">
        <v>77.849999999999994</v>
      </c>
      <c r="BF269" s="39">
        <v>0</v>
      </c>
      <c r="BG269" s="43">
        <v>70.349999999999994</v>
      </c>
      <c r="BH269" s="39">
        <v>0</v>
      </c>
      <c r="BI269" s="43">
        <v>48.15</v>
      </c>
      <c r="BJ269" s="39">
        <v>7.84</v>
      </c>
      <c r="BK269" s="43">
        <v>13.35</v>
      </c>
      <c r="BL269" s="39">
        <v>3.89</v>
      </c>
      <c r="BM269" s="29"/>
    </row>
    <row r="270" spans="1:65" x14ac:dyDescent="0.35">
      <c r="A270">
        <v>10</v>
      </c>
      <c r="B270" t="s">
        <v>568</v>
      </c>
      <c r="C270" t="s">
        <v>569</v>
      </c>
      <c r="D270" s="21">
        <v>6.3E-2</v>
      </c>
      <c r="E270" s="22">
        <v>1.34</v>
      </c>
      <c r="F270" s="21">
        <v>0.17710000000000001</v>
      </c>
      <c r="G270" s="22">
        <v>2.36</v>
      </c>
      <c r="H270" s="21">
        <v>0.14119999999999999</v>
      </c>
      <c r="I270" s="22">
        <v>2.38</v>
      </c>
      <c r="J270" s="23">
        <v>0.31830000000000003</v>
      </c>
      <c r="K270" s="22">
        <v>2.37</v>
      </c>
      <c r="L270" s="23">
        <v>347.99</v>
      </c>
      <c r="M270" s="29"/>
      <c r="N270" s="38">
        <v>132.34</v>
      </c>
      <c r="O270" s="39">
        <v>4.59</v>
      </c>
      <c r="P270" s="38">
        <v>178.45</v>
      </c>
      <c r="Q270" s="39">
        <v>4.45</v>
      </c>
      <c r="R270" s="29"/>
      <c r="S270" s="23">
        <v>207.6</v>
      </c>
      <c r="T270" s="22">
        <v>6</v>
      </c>
      <c r="U270" s="23">
        <v>315.24</v>
      </c>
      <c r="V270" s="22">
        <v>6.01</v>
      </c>
      <c r="W270" s="23">
        <v>207.6</v>
      </c>
      <c r="X270" s="22">
        <v>6</v>
      </c>
      <c r="Y270" s="23">
        <v>315.24</v>
      </c>
      <c r="Z270" s="22">
        <v>6.01</v>
      </c>
      <c r="AA270" s="23">
        <v>315.24</v>
      </c>
      <c r="AB270" s="22">
        <v>6.01</v>
      </c>
      <c r="AC270" s="23">
        <v>490.68</v>
      </c>
      <c r="AD270" s="22">
        <v>6.02</v>
      </c>
      <c r="AE270" s="23">
        <v>490.68</v>
      </c>
      <c r="AF270" s="22">
        <v>6.02</v>
      </c>
      <c r="AG270" s="23">
        <v>1182.48</v>
      </c>
      <c r="AH270" s="22">
        <v>5.13</v>
      </c>
      <c r="AI270" s="23">
        <v>1533.36</v>
      </c>
      <c r="AJ270" s="22">
        <v>5.33</v>
      </c>
      <c r="AK270" s="23">
        <v>3267.84</v>
      </c>
      <c r="AL270" s="22">
        <v>5.67</v>
      </c>
      <c r="AM270" s="23">
        <v>15373.2</v>
      </c>
      <c r="AN270" s="22">
        <v>7.03</v>
      </c>
      <c r="AO270" s="29"/>
      <c r="AP270" s="40">
        <v>0</v>
      </c>
      <c r="AQ270" s="41">
        <v>0</v>
      </c>
      <c r="AR270" s="40">
        <v>687.93000000000006</v>
      </c>
      <c r="AS270" s="41">
        <v>3.33</v>
      </c>
      <c r="AT270" s="40">
        <v>841.68000000000006</v>
      </c>
      <c r="AU270" s="41">
        <v>3.71</v>
      </c>
      <c r="AV270" s="29"/>
      <c r="AW270" s="42">
        <v>3.43</v>
      </c>
      <c r="AX270" s="42">
        <v>3.43</v>
      </c>
      <c r="AY270" s="22">
        <v>3.83</v>
      </c>
      <c r="AZ270" s="42">
        <v>0</v>
      </c>
      <c r="BA270" s="22">
        <v>0</v>
      </c>
      <c r="BB270" s="42">
        <v>0</v>
      </c>
      <c r="BC270" s="22">
        <v>0</v>
      </c>
      <c r="BD270" s="29"/>
      <c r="BE270" s="43">
        <v>83.85</v>
      </c>
      <c r="BF270" s="39">
        <v>7.85</v>
      </c>
      <c r="BG270" s="43">
        <v>75.8</v>
      </c>
      <c r="BH270" s="39">
        <v>7.82</v>
      </c>
      <c r="BI270" s="43">
        <v>51.11</v>
      </c>
      <c r="BJ270" s="39">
        <v>14.47</v>
      </c>
      <c r="BK270" s="43">
        <v>9.75</v>
      </c>
      <c r="BL270" s="39">
        <v>5.98</v>
      </c>
      <c r="BM270" s="29"/>
    </row>
    <row r="271" spans="1:65" x14ac:dyDescent="0.35">
      <c r="A271">
        <v>10</v>
      </c>
      <c r="B271" t="s">
        <v>570</v>
      </c>
      <c r="C271" t="s">
        <v>571</v>
      </c>
      <c r="D271" s="21">
        <v>9.3729999999999994E-2</v>
      </c>
      <c r="E271" s="22">
        <v>4.3499999999999996</v>
      </c>
      <c r="F271" s="21">
        <v>0.29609000000000002</v>
      </c>
      <c r="G271" s="22">
        <v>4.84</v>
      </c>
      <c r="H271" s="21">
        <v>0.20915</v>
      </c>
      <c r="I271" s="22">
        <v>3.24</v>
      </c>
      <c r="J271" s="23">
        <v>0.50524000000000002</v>
      </c>
      <c r="K271" s="22">
        <v>4.17</v>
      </c>
      <c r="L271" s="23">
        <v>429.8</v>
      </c>
      <c r="M271" s="29"/>
      <c r="N271" s="38">
        <v>217.5</v>
      </c>
      <c r="O271" s="39">
        <v>12.22</v>
      </c>
      <c r="P271" s="38">
        <v>321.94</v>
      </c>
      <c r="Q271" s="39">
        <v>11.54</v>
      </c>
      <c r="R271" s="29"/>
      <c r="S271" s="23">
        <v>192</v>
      </c>
      <c r="T271" s="22">
        <v>2.67</v>
      </c>
      <c r="U271" s="23">
        <v>192</v>
      </c>
      <c r="V271" s="22">
        <v>2.67</v>
      </c>
      <c r="W271" s="23">
        <v>192</v>
      </c>
      <c r="X271" s="22">
        <v>2.67</v>
      </c>
      <c r="Y271" s="23">
        <v>192</v>
      </c>
      <c r="Z271" s="22">
        <v>2.67</v>
      </c>
      <c r="AA271" s="23">
        <v>192</v>
      </c>
      <c r="AB271" s="22">
        <v>2.67</v>
      </c>
      <c r="AC271" s="23">
        <v>192</v>
      </c>
      <c r="AD271" s="22">
        <v>2.67</v>
      </c>
      <c r="AE271" s="23">
        <v>458</v>
      </c>
      <c r="AF271" s="22">
        <v>2.69</v>
      </c>
      <c r="AG271" s="23">
        <v>1256</v>
      </c>
      <c r="AH271" s="22">
        <v>2.7</v>
      </c>
      <c r="AI271" s="23">
        <v>1522</v>
      </c>
      <c r="AJ271" s="22">
        <v>2.7</v>
      </c>
      <c r="AK271" s="23">
        <v>3384</v>
      </c>
      <c r="AL271" s="22">
        <v>2.7</v>
      </c>
      <c r="AM271" s="23">
        <v>16152</v>
      </c>
      <c r="AN271" s="22">
        <v>2.7</v>
      </c>
      <c r="AO271" s="29"/>
      <c r="AP271" s="40">
        <v>0</v>
      </c>
      <c r="AQ271" s="41">
        <v>0</v>
      </c>
      <c r="AR271" s="40">
        <v>839.3</v>
      </c>
      <c r="AS271" s="41">
        <v>5.88</v>
      </c>
      <c r="AT271" s="40">
        <v>943.74</v>
      </c>
      <c r="AU271" s="41">
        <v>6.34</v>
      </c>
      <c r="AV271" s="29"/>
      <c r="AW271" s="42">
        <v>3.5</v>
      </c>
      <c r="AX271" s="42">
        <v>3.5</v>
      </c>
      <c r="AY271" s="22">
        <v>0</v>
      </c>
      <c r="AZ271" s="42">
        <v>88</v>
      </c>
      <c r="BA271" s="22">
        <v>4.76</v>
      </c>
      <c r="BB271" s="42">
        <v>4.2</v>
      </c>
      <c r="BC271" s="22">
        <v>5</v>
      </c>
      <c r="BD271" s="29"/>
      <c r="BE271" s="43">
        <v>83.85</v>
      </c>
      <c r="BF271" s="39">
        <v>7.71</v>
      </c>
      <c r="BG271" s="43">
        <v>75.8</v>
      </c>
      <c r="BH271" s="39">
        <v>7.75</v>
      </c>
      <c r="BI271" s="43">
        <v>51.1</v>
      </c>
      <c r="BJ271" s="39">
        <v>14.45</v>
      </c>
      <c r="BK271" s="43">
        <v>18.5</v>
      </c>
      <c r="BL271" s="39">
        <v>2.78</v>
      </c>
      <c r="BM271" s="29"/>
    </row>
    <row r="272" spans="1:65" x14ac:dyDescent="0.35">
      <c r="A272">
        <v>10</v>
      </c>
      <c r="B272" t="s">
        <v>572</v>
      </c>
      <c r="C272" t="s">
        <v>573</v>
      </c>
      <c r="D272" s="21">
        <v>8.3699999999999997E-2</v>
      </c>
      <c r="E272" s="22">
        <v>11.81</v>
      </c>
      <c r="F272" s="21">
        <v>0.17730000000000001</v>
      </c>
      <c r="G272" s="22">
        <v>-4.43</v>
      </c>
      <c r="H272" s="21">
        <v>0.14929999999999999</v>
      </c>
      <c r="I272" s="22">
        <v>-6.45</v>
      </c>
      <c r="J272" s="23">
        <v>0.3266</v>
      </c>
      <c r="K272" s="22">
        <v>-5.36</v>
      </c>
      <c r="L272" s="23">
        <v>343.18</v>
      </c>
      <c r="M272" s="29"/>
      <c r="N272" s="38">
        <v>278.27999999999997</v>
      </c>
      <c r="O272" s="39">
        <v>14.52</v>
      </c>
      <c r="P272" s="38">
        <v>305.14999999999998</v>
      </c>
      <c r="Q272" s="39">
        <v>13.07</v>
      </c>
      <c r="R272" s="29"/>
      <c r="S272" s="23">
        <v>135</v>
      </c>
      <c r="T272" s="22">
        <v>-29.64</v>
      </c>
      <c r="U272" s="23">
        <v>135</v>
      </c>
      <c r="V272" s="22">
        <v>-29.64</v>
      </c>
      <c r="W272" s="23">
        <v>135</v>
      </c>
      <c r="X272" s="22">
        <v>-29.64</v>
      </c>
      <c r="Y272" s="23">
        <v>135</v>
      </c>
      <c r="Z272" s="22">
        <v>-29.64</v>
      </c>
      <c r="AA272" s="23">
        <v>135</v>
      </c>
      <c r="AB272" s="22">
        <v>-29.64</v>
      </c>
      <c r="AC272" s="23">
        <v>135</v>
      </c>
      <c r="AD272" s="22">
        <v>-29.64</v>
      </c>
      <c r="AE272" s="23">
        <v>135</v>
      </c>
      <c r="AF272" s="22">
        <v>-29.64</v>
      </c>
      <c r="AG272" s="23">
        <v>631</v>
      </c>
      <c r="AH272" s="22">
        <v>-8.27</v>
      </c>
      <c r="AI272" s="23">
        <v>755</v>
      </c>
      <c r="AJ272" s="22">
        <v>-7.01</v>
      </c>
      <c r="AK272" s="23">
        <v>1840</v>
      </c>
      <c r="AL272" s="22">
        <v>-3</v>
      </c>
      <c r="AM272" s="23">
        <v>9280</v>
      </c>
      <c r="AN272" s="22">
        <v>-0.61</v>
      </c>
      <c r="AO272" s="29"/>
      <c r="AP272" s="40">
        <v>0</v>
      </c>
      <c r="AQ272" s="41">
        <v>0</v>
      </c>
      <c r="AR272" s="40">
        <v>756.46</v>
      </c>
      <c r="AS272" s="41">
        <v>1.98</v>
      </c>
      <c r="AT272" s="40">
        <v>783.32999999999993</v>
      </c>
      <c r="AU272" s="41">
        <v>1.91</v>
      </c>
      <c r="AV272" s="29"/>
      <c r="AW272" s="42">
        <v>1.05</v>
      </c>
      <c r="AX272" s="42">
        <v>1.55</v>
      </c>
      <c r="AY272" s="22">
        <v>3.33</v>
      </c>
      <c r="AZ272" s="42">
        <v>51.48</v>
      </c>
      <c r="BA272" s="22">
        <v>3.87</v>
      </c>
      <c r="BB272" s="42">
        <v>2.4</v>
      </c>
      <c r="BC272" s="22">
        <v>0</v>
      </c>
      <c r="BD272" s="29"/>
      <c r="BE272" s="43">
        <v>83.87</v>
      </c>
      <c r="BF272" s="39">
        <v>7.73</v>
      </c>
      <c r="BG272" s="43">
        <v>75.8</v>
      </c>
      <c r="BH272" s="39">
        <v>7.75</v>
      </c>
      <c r="BI272" s="43">
        <v>51.11</v>
      </c>
      <c r="BJ272" s="39">
        <v>14.47</v>
      </c>
      <c r="BK272" s="43">
        <v>13</v>
      </c>
      <c r="BL272" s="39">
        <v>6.12</v>
      </c>
      <c r="BM272" s="29"/>
    </row>
    <row r="273" spans="1:65" x14ac:dyDescent="0.35">
      <c r="A273">
        <v>10</v>
      </c>
      <c r="B273" t="s">
        <v>574</v>
      </c>
      <c r="C273" t="s">
        <v>575</v>
      </c>
      <c r="D273" s="21">
        <v>0.1031</v>
      </c>
      <c r="E273" s="22">
        <v>7.47</v>
      </c>
      <c r="F273" s="21">
        <v>0.33810000000000001</v>
      </c>
      <c r="G273" s="22">
        <v>1.52</v>
      </c>
      <c r="H273" s="21">
        <v>0.26740000000000003</v>
      </c>
      <c r="I273" s="22">
        <v>1.53</v>
      </c>
      <c r="J273" s="23">
        <v>0.60550000000000004</v>
      </c>
      <c r="K273" s="22">
        <v>1.52</v>
      </c>
      <c r="L273" s="23">
        <v>408.39</v>
      </c>
      <c r="M273" s="29"/>
      <c r="N273" s="38">
        <v>216</v>
      </c>
      <c r="O273" s="39">
        <v>7.52</v>
      </c>
      <c r="P273" s="38">
        <v>306</v>
      </c>
      <c r="Q273" s="39">
        <v>8.4600000000000009</v>
      </c>
      <c r="R273" s="29"/>
      <c r="S273" s="23">
        <v>212.28</v>
      </c>
      <c r="T273" s="22">
        <v>3.03</v>
      </c>
      <c r="U273" s="23">
        <v>235.2</v>
      </c>
      <c r="V273" s="22">
        <v>3.1</v>
      </c>
      <c r="W273" s="23">
        <v>258.72000000000003</v>
      </c>
      <c r="X273" s="22">
        <v>3.06</v>
      </c>
      <c r="Y273" s="23">
        <v>258.72000000000003</v>
      </c>
      <c r="Z273" s="22">
        <v>3.06</v>
      </c>
      <c r="AA273" s="23">
        <v>258.72000000000003</v>
      </c>
      <c r="AB273" s="22">
        <v>3.06</v>
      </c>
      <c r="AC273" s="23">
        <v>394.9</v>
      </c>
      <c r="AD273" s="22">
        <v>3.01</v>
      </c>
      <c r="AE273" s="23">
        <v>394.9</v>
      </c>
      <c r="AF273" s="22">
        <v>3.01</v>
      </c>
      <c r="AG273" s="23">
        <v>1489.26</v>
      </c>
      <c r="AH273" s="22">
        <v>3</v>
      </c>
      <c r="AI273" s="23">
        <v>1489.26</v>
      </c>
      <c r="AJ273" s="22">
        <v>3</v>
      </c>
      <c r="AK273" s="23">
        <v>2430.17</v>
      </c>
      <c r="AL273" s="22">
        <v>3</v>
      </c>
      <c r="AM273" s="23">
        <v>6953.9400000000005</v>
      </c>
      <c r="AN273" s="22">
        <v>3</v>
      </c>
      <c r="AO273" s="29"/>
      <c r="AP273" s="40">
        <v>0</v>
      </c>
      <c r="AQ273" s="41">
        <v>0</v>
      </c>
      <c r="AR273" s="40">
        <v>836.67</v>
      </c>
      <c r="AS273" s="41">
        <v>6.32</v>
      </c>
      <c r="AT273" s="40">
        <v>949.58999999999992</v>
      </c>
      <c r="AU273" s="41">
        <v>6.67</v>
      </c>
      <c r="AV273" s="29"/>
      <c r="AW273" s="42">
        <v>1.6</v>
      </c>
      <c r="AX273" s="42">
        <v>1.6</v>
      </c>
      <c r="AY273" s="22">
        <v>6.67</v>
      </c>
      <c r="AZ273" s="42">
        <v>0</v>
      </c>
      <c r="BA273" s="22" t="s">
        <v>775</v>
      </c>
      <c r="BB273" s="42">
        <v>0</v>
      </c>
      <c r="BC273" s="22">
        <v>0</v>
      </c>
      <c r="BD273" s="29"/>
      <c r="BE273" s="43">
        <v>83.45</v>
      </c>
      <c r="BF273" s="39">
        <v>7.33</v>
      </c>
      <c r="BG273" s="43">
        <v>75.8</v>
      </c>
      <c r="BH273" s="39">
        <v>7.82</v>
      </c>
      <c r="BI273" s="43">
        <v>51.1</v>
      </c>
      <c r="BJ273" s="39">
        <v>14.45</v>
      </c>
      <c r="BK273" s="43">
        <v>10.5</v>
      </c>
      <c r="BL273" s="39">
        <v>22.81</v>
      </c>
      <c r="BM273" s="29"/>
    </row>
    <row r="274" spans="1:65" x14ac:dyDescent="0.35">
      <c r="A274">
        <v>10</v>
      </c>
      <c r="B274" t="s">
        <v>576</v>
      </c>
      <c r="C274" t="s">
        <v>12</v>
      </c>
      <c r="D274" s="21">
        <v>6.7699999999999996E-2</v>
      </c>
      <c r="E274" s="22">
        <v>8.02</v>
      </c>
      <c r="F274" s="21">
        <v>0.18840000000000001</v>
      </c>
      <c r="G274" s="22">
        <v>10.77</v>
      </c>
      <c r="H274" s="21">
        <v>0.153</v>
      </c>
      <c r="I274" s="22">
        <v>10.71</v>
      </c>
      <c r="J274" s="23">
        <v>0.34140000000000004</v>
      </c>
      <c r="K274" s="22">
        <v>10.75</v>
      </c>
      <c r="L274" s="23">
        <v>311.43</v>
      </c>
      <c r="M274" s="29"/>
      <c r="N274" s="111">
        <v>269.43</v>
      </c>
      <c r="O274" s="39">
        <v>17.18</v>
      </c>
      <c r="P274" s="111">
        <v>358.25</v>
      </c>
      <c r="Q274" s="39">
        <v>13.77</v>
      </c>
      <c r="R274" s="29"/>
      <c r="S274" s="23">
        <v>199.2</v>
      </c>
      <c r="T274" s="22">
        <v>0</v>
      </c>
      <c r="U274" s="23">
        <v>199.2</v>
      </c>
      <c r="V274" s="22">
        <v>0</v>
      </c>
      <c r="W274" s="23">
        <v>199.2</v>
      </c>
      <c r="X274" s="22">
        <v>0</v>
      </c>
      <c r="Y274" s="23">
        <v>199.2</v>
      </c>
      <c r="Z274" s="22">
        <v>0</v>
      </c>
      <c r="AA274" s="23">
        <v>265.8</v>
      </c>
      <c r="AB274" s="22">
        <v>0</v>
      </c>
      <c r="AC274" s="23">
        <v>265.8</v>
      </c>
      <c r="AD274" s="22">
        <v>0</v>
      </c>
      <c r="AE274" s="23">
        <v>265.8</v>
      </c>
      <c r="AF274" s="22">
        <v>0</v>
      </c>
      <c r="AG274" s="23">
        <v>1329</v>
      </c>
      <c r="AH274" s="22">
        <v>0</v>
      </c>
      <c r="AI274" s="23">
        <v>1329</v>
      </c>
      <c r="AJ274" s="22">
        <v>0</v>
      </c>
      <c r="AK274" s="23">
        <v>3189.6000000000004</v>
      </c>
      <c r="AL274" s="22">
        <v>0</v>
      </c>
      <c r="AM274" s="23">
        <v>15948</v>
      </c>
      <c r="AN274" s="22">
        <v>0</v>
      </c>
      <c r="AO274" s="29"/>
      <c r="AP274" s="40">
        <v>0</v>
      </c>
      <c r="AQ274" s="41">
        <v>0</v>
      </c>
      <c r="AR274" s="40">
        <v>780.06</v>
      </c>
      <c r="AS274" s="41">
        <v>8.73</v>
      </c>
      <c r="AT274" s="40">
        <v>868.88000000000011</v>
      </c>
      <c r="AU274" s="41">
        <v>8.2799999999999994</v>
      </c>
      <c r="AV274" s="29"/>
      <c r="AW274" s="42">
        <v>1.54</v>
      </c>
      <c r="AX274" s="42">
        <v>1.54</v>
      </c>
      <c r="AY274" s="22">
        <v>5.48</v>
      </c>
      <c r="AZ274" s="42">
        <v>55.44</v>
      </c>
      <c r="BA274" s="22">
        <v>5</v>
      </c>
      <c r="BB274" s="42">
        <v>0.7</v>
      </c>
      <c r="BC274" s="22">
        <v>0</v>
      </c>
      <c r="BD274" s="29"/>
      <c r="BE274" s="43">
        <v>83.87</v>
      </c>
      <c r="BF274" s="39">
        <v>7.73</v>
      </c>
      <c r="BG274" s="43">
        <v>75.8</v>
      </c>
      <c r="BH274" s="39">
        <v>7.75</v>
      </c>
      <c r="BI274" s="43">
        <v>48.15</v>
      </c>
      <c r="BJ274" s="39">
        <v>7.84</v>
      </c>
      <c r="BK274" s="43">
        <v>16.5</v>
      </c>
      <c r="BL274" s="39">
        <v>5.0999999999999996</v>
      </c>
      <c r="BM274" s="29"/>
    </row>
    <row r="275" spans="1:65" x14ac:dyDescent="0.35">
      <c r="A275">
        <v>10</v>
      </c>
      <c r="B275" t="s">
        <v>577</v>
      </c>
      <c r="C275" t="s">
        <v>578</v>
      </c>
      <c r="D275" s="21">
        <v>0.12285600000000001</v>
      </c>
      <c r="E275" s="22">
        <v>4.43</v>
      </c>
      <c r="F275" s="21">
        <v>0.29006900000000002</v>
      </c>
      <c r="G275" s="22">
        <v>-3.69</v>
      </c>
      <c r="H275" s="21">
        <v>0.19935700000000001</v>
      </c>
      <c r="I275" s="22">
        <v>-7.14</v>
      </c>
      <c r="J275" s="23">
        <v>0.48942600000000003</v>
      </c>
      <c r="K275" s="22">
        <v>-5.13</v>
      </c>
      <c r="L275" s="23">
        <v>582.57000000000005</v>
      </c>
      <c r="M275" s="29"/>
      <c r="N275" s="38">
        <v>220.46</v>
      </c>
      <c r="O275" s="39">
        <v>3.63</v>
      </c>
      <c r="P275" s="38">
        <v>250.83</v>
      </c>
      <c r="Q275" s="39">
        <v>3.44</v>
      </c>
      <c r="R275" s="29"/>
      <c r="S275" s="23">
        <v>228.2</v>
      </c>
      <c r="T275" s="22">
        <v>9.1</v>
      </c>
      <c r="U275" s="23">
        <v>228.2</v>
      </c>
      <c r="V275" s="22">
        <v>9.1</v>
      </c>
      <c r="W275" s="23">
        <v>228.2</v>
      </c>
      <c r="X275" s="22">
        <v>9.1</v>
      </c>
      <c r="Y275" s="23">
        <v>228.2</v>
      </c>
      <c r="Z275" s="22">
        <v>9.1</v>
      </c>
      <c r="AA275" s="23">
        <v>276.2</v>
      </c>
      <c r="AB275" s="22">
        <v>9.1</v>
      </c>
      <c r="AC275" s="23">
        <v>276.2</v>
      </c>
      <c r="AD275" s="22">
        <v>9.1</v>
      </c>
      <c r="AE275" s="23">
        <v>276.2</v>
      </c>
      <c r="AF275" s="22">
        <v>9.1</v>
      </c>
      <c r="AG275" s="23">
        <v>368.9</v>
      </c>
      <c r="AH275" s="22">
        <v>9.09</v>
      </c>
      <c r="AI275" s="23">
        <v>368.9</v>
      </c>
      <c r="AJ275" s="22">
        <v>8.1300000000000008</v>
      </c>
      <c r="AK275" s="23">
        <v>569.79999999999995</v>
      </c>
      <c r="AL275" s="22">
        <v>7.21</v>
      </c>
      <c r="AM275" s="23">
        <v>1683.4</v>
      </c>
      <c r="AN275" s="22">
        <v>8.44</v>
      </c>
      <c r="AO275" s="29"/>
      <c r="AP275" s="40">
        <v>0</v>
      </c>
      <c r="AQ275" s="41">
        <v>0</v>
      </c>
      <c r="AR275" s="40">
        <v>1031.23</v>
      </c>
      <c r="AS275" s="41">
        <v>5.25</v>
      </c>
      <c r="AT275" s="40">
        <v>1061.6000000000001</v>
      </c>
      <c r="AU275" s="41">
        <v>5.16</v>
      </c>
      <c r="AV275" s="29"/>
      <c r="AW275" s="42">
        <v>1.55</v>
      </c>
      <c r="AX275" s="42">
        <v>1.55</v>
      </c>
      <c r="AY275" s="22">
        <v>3.33</v>
      </c>
      <c r="AZ275" s="42">
        <v>64.05</v>
      </c>
      <c r="BA275" s="22">
        <v>3.89</v>
      </c>
      <c r="BB275" s="42">
        <v>0</v>
      </c>
      <c r="BC275" s="22">
        <v>0</v>
      </c>
      <c r="BD275" s="29"/>
      <c r="BE275" s="43">
        <v>83.85</v>
      </c>
      <c r="BF275" s="39">
        <v>7.71</v>
      </c>
      <c r="BG275" s="43">
        <v>75.8</v>
      </c>
      <c r="BH275" s="39">
        <v>7.75</v>
      </c>
      <c r="BI275" s="43">
        <v>51.1</v>
      </c>
      <c r="BJ275" s="39">
        <v>14.45</v>
      </c>
      <c r="BK275" s="43">
        <v>16.600000000000001</v>
      </c>
      <c r="BL275" s="39">
        <v>5.73</v>
      </c>
      <c r="BM275" s="29"/>
    </row>
    <row r="276" spans="1:65" x14ac:dyDescent="0.35">
      <c r="A276">
        <v>10</v>
      </c>
      <c r="B276" t="s">
        <v>579</v>
      </c>
      <c r="C276" t="s">
        <v>580</v>
      </c>
      <c r="D276" s="21">
        <v>0.1046</v>
      </c>
      <c r="E276" s="22">
        <v>8.66</v>
      </c>
      <c r="F276" s="21">
        <v>0.30570000000000003</v>
      </c>
      <c r="G276" s="22">
        <v>4.75</v>
      </c>
      <c r="H276" s="21">
        <v>0.2482</v>
      </c>
      <c r="I276" s="22">
        <v>-0.94</v>
      </c>
      <c r="J276" s="23">
        <v>0.55390000000000006</v>
      </c>
      <c r="K276" s="22">
        <v>2.12</v>
      </c>
      <c r="L276" s="23">
        <v>449.36</v>
      </c>
      <c r="M276" s="29"/>
      <c r="N276" s="38">
        <v>173.03</v>
      </c>
      <c r="O276" s="39">
        <v>3.3</v>
      </c>
      <c r="P276" s="38">
        <v>202.53</v>
      </c>
      <c r="Q276" s="39">
        <v>2.8</v>
      </c>
      <c r="R276" s="29"/>
      <c r="S276" s="23">
        <v>110.73</v>
      </c>
      <c r="T276" s="22">
        <v>4.5</v>
      </c>
      <c r="U276" s="23">
        <v>110.73</v>
      </c>
      <c r="V276" s="22">
        <v>4.5</v>
      </c>
      <c r="W276" s="23">
        <v>110.73</v>
      </c>
      <c r="X276" s="22">
        <v>4.5</v>
      </c>
      <c r="Y276" s="23">
        <v>110.73</v>
      </c>
      <c r="Z276" s="22">
        <v>4.5</v>
      </c>
      <c r="AA276" s="23">
        <v>110.73</v>
      </c>
      <c r="AB276" s="22">
        <v>4.5</v>
      </c>
      <c r="AC276" s="23">
        <v>110.73</v>
      </c>
      <c r="AD276" s="22">
        <v>4.5</v>
      </c>
      <c r="AE276" s="23">
        <v>110.73</v>
      </c>
      <c r="AF276" s="22">
        <v>4.5</v>
      </c>
      <c r="AG276" s="23">
        <v>386.88</v>
      </c>
      <c r="AH276" s="22">
        <v>4.3</v>
      </c>
      <c r="AI276" s="23">
        <v>386.88</v>
      </c>
      <c r="AJ276" s="22">
        <v>4.3</v>
      </c>
      <c r="AK276" s="23">
        <v>872.15</v>
      </c>
      <c r="AL276" s="22">
        <v>4.5</v>
      </c>
      <c r="AM276" s="23">
        <v>4194.71</v>
      </c>
      <c r="AN276" s="22">
        <v>4.5</v>
      </c>
      <c r="AO276" s="29"/>
      <c r="AP276" s="40">
        <v>0</v>
      </c>
      <c r="AQ276" s="41">
        <v>0</v>
      </c>
      <c r="AR276" s="40">
        <v>733.12</v>
      </c>
      <c r="AS276" s="41">
        <v>6.71</v>
      </c>
      <c r="AT276" s="40">
        <v>762.62</v>
      </c>
      <c r="AU276" s="41">
        <v>6.43</v>
      </c>
      <c r="AV276" s="29"/>
      <c r="AW276" s="42">
        <v>1.65</v>
      </c>
      <c r="AX276" s="42">
        <v>1.65</v>
      </c>
      <c r="AY276" s="22">
        <v>3.77</v>
      </c>
      <c r="AZ276" s="42">
        <v>57.72</v>
      </c>
      <c r="BA276" s="22">
        <v>3.66</v>
      </c>
      <c r="BB276" s="42">
        <v>0</v>
      </c>
      <c r="BC276" s="22">
        <v>0</v>
      </c>
      <c r="BD276" s="29"/>
      <c r="BE276" s="43">
        <v>83.87</v>
      </c>
      <c r="BF276" s="39">
        <v>7.82</v>
      </c>
      <c r="BG276" s="43">
        <v>75.8</v>
      </c>
      <c r="BH276" s="39">
        <v>7.81</v>
      </c>
      <c r="BI276" s="43">
        <v>48.15</v>
      </c>
      <c r="BJ276" s="39">
        <v>7.84</v>
      </c>
      <c r="BK276" s="43">
        <v>8.1999999999999993</v>
      </c>
      <c r="BL276" s="39">
        <v>3.14</v>
      </c>
      <c r="BM276" s="29"/>
    </row>
    <row r="277" spans="1:65" x14ac:dyDescent="0.35">
      <c r="A277">
        <v>10</v>
      </c>
      <c r="B277" t="s">
        <v>581</v>
      </c>
      <c r="C277" t="s">
        <v>582</v>
      </c>
      <c r="D277" s="21">
        <v>0.112</v>
      </c>
      <c r="E277" s="22">
        <v>7.62</v>
      </c>
      <c r="F277" s="21">
        <v>0.34699999999999998</v>
      </c>
      <c r="G277" s="22">
        <v>9.84</v>
      </c>
      <c r="H277" s="21">
        <v>0.27960000000000002</v>
      </c>
      <c r="I277" s="22">
        <v>9.82</v>
      </c>
      <c r="J277" s="23">
        <v>0.62660000000000005</v>
      </c>
      <c r="K277" s="22">
        <v>9.83</v>
      </c>
      <c r="L277" s="23">
        <v>558.59</v>
      </c>
      <c r="M277" s="29"/>
      <c r="N277" s="38">
        <v>142.19999999999999</v>
      </c>
      <c r="O277" s="39">
        <v>3.86</v>
      </c>
      <c r="P277" s="38">
        <v>235.92</v>
      </c>
      <c r="Q277" s="39">
        <v>3.86</v>
      </c>
      <c r="R277" s="29"/>
      <c r="S277" s="23">
        <v>212.38</v>
      </c>
      <c r="T277" s="22">
        <v>3.26</v>
      </c>
      <c r="U277" s="23">
        <v>212.38</v>
      </c>
      <c r="V277" s="22">
        <v>3.26</v>
      </c>
      <c r="W277" s="23">
        <v>221.88</v>
      </c>
      <c r="X277" s="22">
        <v>7.88</v>
      </c>
      <c r="Y277" s="23">
        <v>238.92</v>
      </c>
      <c r="Z277" s="22">
        <v>16.16</v>
      </c>
      <c r="AA277" s="23">
        <v>352.55999999999995</v>
      </c>
      <c r="AB277" s="22">
        <v>6.76</v>
      </c>
      <c r="AC277" s="23">
        <v>352.55999999999995</v>
      </c>
      <c r="AD277" s="22">
        <v>6.76</v>
      </c>
      <c r="AE277" s="23">
        <v>352.55999999999995</v>
      </c>
      <c r="AF277" s="22">
        <v>-8.1300000000000008</v>
      </c>
      <c r="AG277" s="23">
        <v>735.83999999999992</v>
      </c>
      <c r="AH277" s="22">
        <v>5.25</v>
      </c>
      <c r="AI277" s="23">
        <v>735.83999999999992</v>
      </c>
      <c r="AJ277" s="22">
        <v>5.25</v>
      </c>
      <c r="AK277" s="23">
        <v>2387.04</v>
      </c>
      <c r="AL277" s="22">
        <v>4.3099999999999996</v>
      </c>
      <c r="AM277" s="23">
        <v>11184</v>
      </c>
      <c r="AN277" s="22">
        <v>3.99</v>
      </c>
      <c r="AO277" s="29"/>
      <c r="AP277" s="40">
        <v>0</v>
      </c>
      <c r="AQ277" s="41">
        <v>0</v>
      </c>
      <c r="AR277" s="40">
        <v>913.17</v>
      </c>
      <c r="AS277" s="41">
        <v>5.98</v>
      </c>
      <c r="AT277" s="40">
        <v>1006.89</v>
      </c>
      <c r="AU277" s="41">
        <v>5.78</v>
      </c>
      <c r="AV277" s="29"/>
      <c r="AW277" s="42">
        <v>1.8</v>
      </c>
      <c r="AX277" s="42">
        <v>1.8</v>
      </c>
      <c r="AY277" s="22">
        <v>2.86</v>
      </c>
      <c r="AZ277" s="42">
        <v>0</v>
      </c>
      <c r="BA277" s="22">
        <v>0</v>
      </c>
      <c r="BB277" s="42">
        <v>0</v>
      </c>
      <c r="BC277" s="22">
        <v>0</v>
      </c>
      <c r="BD277" s="29"/>
      <c r="BE277" s="43">
        <v>83.85</v>
      </c>
      <c r="BF277" s="39">
        <v>7.71</v>
      </c>
      <c r="BG277" s="43">
        <v>75.8</v>
      </c>
      <c r="BH277" s="39">
        <v>7.75</v>
      </c>
      <c r="BI277" s="43">
        <v>51.11</v>
      </c>
      <c r="BJ277" s="39">
        <v>14.47</v>
      </c>
      <c r="BK277" s="43">
        <v>7.2</v>
      </c>
      <c r="BL277" s="39">
        <v>8.27</v>
      </c>
      <c r="BM277" s="29"/>
    </row>
    <row r="278" spans="1:65" x14ac:dyDescent="0.35">
      <c r="A278">
        <v>10</v>
      </c>
      <c r="B278" t="s">
        <v>583</v>
      </c>
      <c r="C278" t="s">
        <v>584</v>
      </c>
      <c r="D278" s="21">
        <v>8.4199999999999997E-2</v>
      </c>
      <c r="E278" s="22">
        <v>4.3499999999999996</v>
      </c>
      <c r="F278" s="21">
        <v>0.24479999999999999</v>
      </c>
      <c r="G278" s="22">
        <v>5.76</v>
      </c>
      <c r="H278" s="21">
        <v>0.21870000000000001</v>
      </c>
      <c r="I278" s="22">
        <v>5.77</v>
      </c>
      <c r="J278" s="23">
        <v>0.46350000000000002</v>
      </c>
      <c r="K278" s="22">
        <v>5.76</v>
      </c>
      <c r="L278" s="23">
        <v>351.24</v>
      </c>
      <c r="M278" s="29"/>
      <c r="N278" s="38">
        <v>260.14</v>
      </c>
      <c r="O278" s="39">
        <v>5.75</v>
      </c>
      <c r="P278" s="38">
        <v>320.97000000000003</v>
      </c>
      <c r="Q278" s="39">
        <v>5.6</v>
      </c>
      <c r="R278" s="29"/>
      <c r="S278" s="23">
        <v>185.76</v>
      </c>
      <c r="T278" s="22">
        <v>0.45</v>
      </c>
      <c r="U278" s="23">
        <v>247.8</v>
      </c>
      <c r="V278" s="22">
        <v>0.49</v>
      </c>
      <c r="W278" s="23">
        <v>247.8</v>
      </c>
      <c r="X278" s="22">
        <v>0.49</v>
      </c>
      <c r="Y278" s="23">
        <v>247.8</v>
      </c>
      <c r="Z278" s="22">
        <v>0.49</v>
      </c>
      <c r="AA278" s="23">
        <v>247.8</v>
      </c>
      <c r="AB278" s="22">
        <v>0.49</v>
      </c>
      <c r="AC278" s="23">
        <v>247.8</v>
      </c>
      <c r="AD278" s="22">
        <v>0.49</v>
      </c>
      <c r="AE278" s="23">
        <v>247.8</v>
      </c>
      <c r="AF278" s="22">
        <v>0.49</v>
      </c>
      <c r="AG278" s="23">
        <v>727.8</v>
      </c>
      <c r="AH278" s="22">
        <v>2.42</v>
      </c>
      <c r="AI278" s="23">
        <v>847.8</v>
      </c>
      <c r="AJ278" s="22">
        <v>2.56</v>
      </c>
      <c r="AK278" s="23">
        <v>1897.8</v>
      </c>
      <c r="AL278" s="22">
        <v>3.05</v>
      </c>
      <c r="AM278" s="23">
        <v>9097.7999999999993</v>
      </c>
      <c r="AN278" s="22">
        <v>3.37</v>
      </c>
      <c r="AO278" s="29"/>
      <c r="AP278" s="40">
        <v>0</v>
      </c>
      <c r="AQ278" s="41">
        <v>0</v>
      </c>
      <c r="AR278" s="40">
        <v>797.14</v>
      </c>
      <c r="AS278" s="41">
        <v>3.86</v>
      </c>
      <c r="AT278" s="40">
        <v>920.01</v>
      </c>
      <c r="AU278" s="41">
        <v>3.7</v>
      </c>
      <c r="AV278" s="29"/>
      <c r="AW278" s="42">
        <v>1.35</v>
      </c>
      <c r="AX278" s="42">
        <v>1.35</v>
      </c>
      <c r="AY278" s="22">
        <v>0</v>
      </c>
      <c r="AZ278" s="42">
        <v>0</v>
      </c>
      <c r="BA278" s="22">
        <v>0</v>
      </c>
      <c r="BB278" s="42">
        <v>0</v>
      </c>
      <c r="BC278" s="22">
        <v>0</v>
      </c>
      <c r="BD278" s="29"/>
      <c r="BE278" s="43">
        <v>83.85</v>
      </c>
      <c r="BF278" s="39">
        <v>7.71</v>
      </c>
      <c r="BG278" s="43">
        <v>75.8</v>
      </c>
      <c r="BH278" s="39">
        <v>7.75</v>
      </c>
      <c r="BI278" s="43">
        <v>51.1</v>
      </c>
      <c r="BJ278" s="39">
        <v>14.45</v>
      </c>
      <c r="BK278" s="43">
        <v>15.45</v>
      </c>
      <c r="BL278" s="39">
        <v>6.55</v>
      </c>
      <c r="BM278" s="29"/>
    </row>
    <row r="279" spans="1:65" x14ac:dyDescent="0.35">
      <c r="A279">
        <v>10</v>
      </c>
      <c r="B279" t="s">
        <v>585</v>
      </c>
      <c r="C279" t="s">
        <v>586</v>
      </c>
      <c r="D279" s="21">
        <v>9.2999999999999999E-2</v>
      </c>
      <c r="E279" s="22">
        <v>6.26</v>
      </c>
      <c r="F279" s="21">
        <v>0.19350000000000001</v>
      </c>
      <c r="G279" s="22">
        <v>5.0199999999999996</v>
      </c>
      <c r="H279" s="21">
        <v>0.1714</v>
      </c>
      <c r="I279" s="22">
        <v>4.9800000000000004</v>
      </c>
      <c r="J279" s="23">
        <v>0.3649</v>
      </c>
      <c r="K279" s="22">
        <v>5</v>
      </c>
      <c r="L279" s="23">
        <v>490.34</v>
      </c>
      <c r="M279" s="29"/>
      <c r="N279" s="38">
        <v>209.48</v>
      </c>
      <c r="O279" s="39">
        <v>3.99</v>
      </c>
      <c r="P279" s="38">
        <v>278.93</v>
      </c>
      <c r="Q279" s="39">
        <v>2.97</v>
      </c>
      <c r="R279" s="29"/>
      <c r="S279" s="23">
        <v>296.39999999999998</v>
      </c>
      <c r="T279" s="22">
        <v>17.34</v>
      </c>
      <c r="U279" s="23">
        <v>375</v>
      </c>
      <c r="V279" s="22">
        <v>11.61</v>
      </c>
      <c r="W279" s="23">
        <v>296.39999999999998</v>
      </c>
      <c r="X279" s="22">
        <v>-11.79</v>
      </c>
      <c r="Y279" s="23">
        <v>434.52</v>
      </c>
      <c r="Z279" s="22">
        <v>29.32</v>
      </c>
      <c r="AA279" s="23">
        <v>477.6</v>
      </c>
      <c r="AB279" s="22">
        <v>42.14</v>
      </c>
      <c r="AC279" s="23">
        <v>477.6</v>
      </c>
      <c r="AD279" s="22">
        <v>42.14</v>
      </c>
      <c r="AE279" s="23">
        <v>477.6</v>
      </c>
      <c r="AF279" s="22">
        <v>42.14</v>
      </c>
      <c r="AG279" s="23">
        <v>2388</v>
      </c>
      <c r="AH279" s="22">
        <v>42.14</v>
      </c>
      <c r="AI279" s="23">
        <v>2388</v>
      </c>
      <c r="AJ279" s="22">
        <v>42.14</v>
      </c>
      <c r="AK279" s="23">
        <v>5731.2</v>
      </c>
      <c r="AL279" s="22">
        <v>42.14</v>
      </c>
      <c r="AM279" s="23">
        <v>28656</v>
      </c>
      <c r="AN279" s="22">
        <v>42.14</v>
      </c>
      <c r="AO279" s="29"/>
      <c r="AP279" s="40">
        <v>0</v>
      </c>
      <c r="AQ279" s="41">
        <v>0</v>
      </c>
      <c r="AR279" s="40">
        <v>996.21999999999991</v>
      </c>
      <c r="AS279" s="41">
        <v>8.82</v>
      </c>
      <c r="AT279" s="40">
        <v>1144.27</v>
      </c>
      <c r="AU279" s="41">
        <v>7.11</v>
      </c>
      <c r="AV279" s="29"/>
      <c r="AW279" s="42">
        <v>1</v>
      </c>
      <c r="AX279" s="42">
        <v>1.6</v>
      </c>
      <c r="AY279" s="22">
        <v>18.52</v>
      </c>
      <c r="AZ279" s="42">
        <v>0</v>
      </c>
      <c r="BA279" s="22">
        <v>0</v>
      </c>
      <c r="BB279" s="42">
        <v>0</v>
      </c>
      <c r="BC279" s="22">
        <v>0</v>
      </c>
      <c r="BD279" s="29"/>
      <c r="BE279" s="43">
        <v>83.85</v>
      </c>
      <c r="BF279" s="39">
        <v>7.85</v>
      </c>
      <c r="BG279" s="43">
        <v>75.8</v>
      </c>
      <c r="BH279" s="39">
        <v>7.82</v>
      </c>
      <c r="BI279" s="43">
        <v>51.1</v>
      </c>
      <c r="BJ279" s="39">
        <v>14.45</v>
      </c>
      <c r="BK279" s="43">
        <v>12.65</v>
      </c>
      <c r="BL279" s="39">
        <v>4.12</v>
      </c>
      <c r="BM279" s="29"/>
    </row>
    <row r="280" spans="1:65" x14ac:dyDescent="0.35">
      <c r="A280">
        <v>10</v>
      </c>
      <c r="B280" t="s">
        <v>587</v>
      </c>
      <c r="C280" t="s">
        <v>588</v>
      </c>
      <c r="D280" s="21">
        <v>0.12620000000000001</v>
      </c>
      <c r="E280" s="22">
        <v>10.050000000000001</v>
      </c>
      <c r="F280" s="21">
        <v>0.26729999999999998</v>
      </c>
      <c r="G280" s="22">
        <v>11.16</v>
      </c>
      <c r="H280" s="21">
        <v>0.21560000000000001</v>
      </c>
      <c r="I280" s="22">
        <v>13.12</v>
      </c>
      <c r="J280" s="23">
        <v>0.4829</v>
      </c>
      <c r="K280" s="22">
        <v>12.03</v>
      </c>
      <c r="L280" s="23">
        <v>515.99</v>
      </c>
      <c r="M280" s="29"/>
      <c r="N280" s="38">
        <v>278.27999999999997</v>
      </c>
      <c r="O280" s="39">
        <v>10.41</v>
      </c>
      <c r="P280" s="38">
        <v>326.04000000000002</v>
      </c>
      <c r="Q280" s="39">
        <v>9.57</v>
      </c>
      <c r="R280" s="29"/>
      <c r="S280" s="23">
        <v>187.56</v>
      </c>
      <c r="T280" s="22">
        <v>0.32</v>
      </c>
      <c r="U280" s="23">
        <v>187.56</v>
      </c>
      <c r="V280" s="22">
        <v>0.32</v>
      </c>
      <c r="W280" s="23">
        <v>187.56</v>
      </c>
      <c r="X280" s="22">
        <v>0.32</v>
      </c>
      <c r="Y280" s="23">
        <v>187.56</v>
      </c>
      <c r="Z280" s="22">
        <v>0.32</v>
      </c>
      <c r="AA280" s="23">
        <v>187.56</v>
      </c>
      <c r="AB280" s="22">
        <v>0.32</v>
      </c>
      <c r="AC280" s="23">
        <v>187.56</v>
      </c>
      <c r="AD280" s="22">
        <v>0.32</v>
      </c>
      <c r="AE280" s="23">
        <v>187.56</v>
      </c>
      <c r="AF280" s="22">
        <v>0.32</v>
      </c>
      <c r="AG280" s="23">
        <v>493.56</v>
      </c>
      <c r="AH280" s="22">
        <v>0.12</v>
      </c>
      <c r="AI280" s="23">
        <v>629.56000000000006</v>
      </c>
      <c r="AJ280" s="22">
        <v>0.1</v>
      </c>
      <c r="AK280" s="23">
        <v>1819.5600000000002</v>
      </c>
      <c r="AL280" s="22">
        <v>0.03</v>
      </c>
      <c r="AM280" s="23">
        <v>9979.56</v>
      </c>
      <c r="AN280" s="22">
        <v>0.01</v>
      </c>
      <c r="AO280" s="29"/>
      <c r="AP280" s="40">
        <v>0</v>
      </c>
      <c r="AQ280" s="41">
        <v>0</v>
      </c>
      <c r="AR280" s="40">
        <v>981.82999999999993</v>
      </c>
      <c r="AS280" s="41">
        <v>8.15</v>
      </c>
      <c r="AT280" s="40">
        <v>1029.5899999999999</v>
      </c>
      <c r="AU280" s="41">
        <v>7.99</v>
      </c>
      <c r="AV280" s="29"/>
      <c r="AW280" s="42" t="s">
        <v>776</v>
      </c>
      <c r="AX280" s="42">
        <v>1.5</v>
      </c>
      <c r="AY280" s="22">
        <v>0</v>
      </c>
      <c r="AZ280" s="42">
        <v>71.64</v>
      </c>
      <c r="BA280" s="22">
        <v>6.99</v>
      </c>
      <c r="BB280" s="42">
        <v>2.35</v>
      </c>
      <c r="BC280" s="22">
        <v>0</v>
      </c>
      <c r="BD280" s="29"/>
      <c r="BE280" s="43">
        <v>83.85</v>
      </c>
      <c r="BF280" s="39">
        <v>7.71</v>
      </c>
      <c r="BG280" s="43">
        <v>75.8</v>
      </c>
      <c r="BH280" s="39">
        <v>7.75</v>
      </c>
      <c r="BI280" s="43">
        <v>51.1</v>
      </c>
      <c r="BJ280" s="39">
        <v>14.45</v>
      </c>
      <c r="BK280" s="43">
        <v>12.2</v>
      </c>
      <c r="BL280" s="39">
        <v>7.02</v>
      </c>
      <c r="BM280" s="29"/>
    </row>
    <row r="281" spans="1:65" x14ac:dyDescent="0.35">
      <c r="A281">
        <v>10</v>
      </c>
      <c r="B281" t="s">
        <v>589</v>
      </c>
      <c r="C281" t="s">
        <v>590</v>
      </c>
      <c r="D281" s="21">
        <v>0.09</v>
      </c>
      <c r="E281" s="22">
        <v>3.14</v>
      </c>
      <c r="F281" s="21">
        <v>0.23599999999999999</v>
      </c>
      <c r="G281" s="22">
        <v>2.95</v>
      </c>
      <c r="H281" s="21">
        <v>0.13900000000000001</v>
      </c>
      <c r="I281" s="22">
        <v>2.69</v>
      </c>
      <c r="J281" s="23">
        <v>0.375</v>
      </c>
      <c r="K281" s="22">
        <v>2.86</v>
      </c>
      <c r="L281" s="23">
        <v>427.75</v>
      </c>
      <c r="M281" s="29"/>
      <c r="N281" s="38">
        <v>165.06</v>
      </c>
      <c r="O281" s="39">
        <v>33.94</v>
      </c>
      <c r="P281" s="38">
        <v>234.84</v>
      </c>
      <c r="Q281" s="39">
        <v>30.83</v>
      </c>
      <c r="R281" s="29"/>
      <c r="S281" s="23">
        <v>240.24</v>
      </c>
      <c r="T281" s="22">
        <v>7.98</v>
      </c>
      <c r="U281" s="23">
        <v>240.24</v>
      </c>
      <c r="V281" s="22">
        <v>7.98</v>
      </c>
      <c r="W281" s="23">
        <v>240.24</v>
      </c>
      <c r="X281" s="22">
        <v>7.98</v>
      </c>
      <c r="Y281" s="23">
        <v>240.24</v>
      </c>
      <c r="Z281" s="22">
        <v>7.98</v>
      </c>
      <c r="AA281" s="23">
        <v>448.2</v>
      </c>
      <c r="AB281" s="22">
        <v>7.98</v>
      </c>
      <c r="AC281" s="23">
        <v>448.2</v>
      </c>
      <c r="AD281" s="22">
        <v>7.98</v>
      </c>
      <c r="AE281" s="23">
        <v>448.2</v>
      </c>
      <c r="AF281" s="22">
        <v>7.98</v>
      </c>
      <c r="AG281" s="23">
        <v>1468.92</v>
      </c>
      <c r="AH281" s="22">
        <v>7.95</v>
      </c>
      <c r="AI281" s="23">
        <v>1688.92</v>
      </c>
      <c r="AJ281" s="22">
        <v>7.93</v>
      </c>
      <c r="AK281" s="23">
        <v>3613.92</v>
      </c>
      <c r="AL281" s="22">
        <v>7.88</v>
      </c>
      <c r="AM281" s="23">
        <v>16813.919999999998</v>
      </c>
      <c r="AN281" s="22">
        <v>7.85</v>
      </c>
      <c r="AO281" s="29"/>
      <c r="AP281" s="40">
        <v>0</v>
      </c>
      <c r="AQ281" s="41">
        <v>0</v>
      </c>
      <c r="AR281" s="40">
        <v>833.05</v>
      </c>
      <c r="AS281" s="41">
        <v>9.5500000000000007</v>
      </c>
      <c r="AT281" s="40">
        <v>902.83</v>
      </c>
      <c r="AU281" s="41">
        <v>10.54</v>
      </c>
      <c r="AV281" s="29"/>
      <c r="AW281" s="42">
        <v>1.1000000000000001</v>
      </c>
      <c r="AX281" s="42">
        <v>2.1</v>
      </c>
      <c r="AY281" s="22">
        <v>0</v>
      </c>
      <c r="AZ281" s="42">
        <v>59.4</v>
      </c>
      <c r="BA281" s="22">
        <v>0</v>
      </c>
      <c r="BB281" s="42">
        <v>1</v>
      </c>
      <c r="BC281" s="22">
        <v>0</v>
      </c>
      <c r="BD281" s="29"/>
      <c r="BE281" s="43">
        <v>83.85</v>
      </c>
      <c r="BF281" s="39">
        <v>7.71</v>
      </c>
      <c r="BG281" s="43">
        <v>75.8</v>
      </c>
      <c r="BH281" s="39">
        <v>7.75</v>
      </c>
      <c r="BI281" s="43">
        <v>51.1</v>
      </c>
      <c r="BJ281" s="39">
        <v>32.380000000000003</v>
      </c>
      <c r="BK281" s="43">
        <v>6.35</v>
      </c>
      <c r="BL281" s="39">
        <v>2.42</v>
      </c>
      <c r="BM281" s="29"/>
    </row>
    <row r="282" spans="1:65" x14ac:dyDescent="0.35">
      <c r="A282">
        <v>10</v>
      </c>
      <c r="B282" t="s">
        <v>591</v>
      </c>
      <c r="C282" t="s">
        <v>592</v>
      </c>
      <c r="D282" s="21">
        <v>8.9800000000000005E-2</v>
      </c>
      <c r="E282" s="22">
        <v>5.98</v>
      </c>
      <c r="F282" s="21">
        <v>0.24759999999999999</v>
      </c>
      <c r="G282" s="22">
        <v>44.25</v>
      </c>
      <c r="H282" s="21">
        <v>0.2069</v>
      </c>
      <c r="I282" s="22">
        <v>44.28</v>
      </c>
      <c r="J282" s="23">
        <v>0.45450000000000002</v>
      </c>
      <c r="K282" s="22">
        <v>44.26</v>
      </c>
      <c r="L282" s="23">
        <v>478.08</v>
      </c>
      <c r="M282" s="29"/>
      <c r="N282" s="38">
        <v>195.16</v>
      </c>
      <c r="O282" s="39">
        <v>35.46</v>
      </c>
      <c r="P282" s="38">
        <v>240.33</v>
      </c>
      <c r="Q282" s="39">
        <v>24.07</v>
      </c>
      <c r="R282" s="29"/>
      <c r="S282" s="23">
        <v>146.55000000000001</v>
      </c>
      <c r="T282" s="22">
        <v>2.25</v>
      </c>
      <c r="U282" s="23">
        <v>146.55000000000001</v>
      </c>
      <c r="V282" s="22">
        <v>2.25</v>
      </c>
      <c r="W282" s="23">
        <v>227.2</v>
      </c>
      <c r="X282" s="22">
        <v>2.25</v>
      </c>
      <c r="Y282" s="23">
        <v>331.48</v>
      </c>
      <c r="Z282" s="22">
        <v>2.2400000000000002</v>
      </c>
      <c r="AA282" s="23">
        <v>503.08</v>
      </c>
      <c r="AB282" s="22">
        <v>2.2599999999999998</v>
      </c>
      <c r="AC282" s="23">
        <v>503.08</v>
      </c>
      <c r="AD282" s="22">
        <v>2.2599999999999998</v>
      </c>
      <c r="AE282" s="23">
        <v>503.08</v>
      </c>
      <c r="AF282" s="22">
        <v>2.2599999999999998</v>
      </c>
      <c r="AG282" s="23">
        <v>1611.52</v>
      </c>
      <c r="AH282" s="22">
        <v>2.25</v>
      </c>
      <c r="AI282" s="23">
        <v>1611.52</v>
      </c>
      <c r="AJ282" s="22">
        <v>2.25</v>
      </c>
      <c r="AK282" s="23">
        <v>3028.96</v>
      </c>
      <c r="AL282" s="22">
        <v>2.25</v>
      </c>
      <c r="AM282" s="23">
        <v>3028.96</v>
      </c>
      <c r="AN282" s="22">
        <v>2.25</v>
      </c>
      <c r="AO282" s="29"/>
      <c r="AP282" s="40">
        <v>0</v>
      </c>
      <c r="AQ282" s="41">
        <v>0</v>
      </c>
      <c r="AR282" s="40">
        <v>819.79</v>
      </c>
      <c r="AS282" s="41">
        <v>11.01</v>
      </c>
      <c r="AT282" s="40">
        <v>864.96</v>
      </c>
      <c r="AU282" s="41">
        <v>9.75</v>
      </c>
      <c r="AV282" s="29"/>
      <c r="AW282" s="42">
        <v>2.15</v>
      </c>
      <c r="AX282" s="42">
        <v>2.65</v>
      </c>
      <c r="AY282" s="22">
        <v>0</v>
      </c>
      <c r="AZ282" s="42">
        <v>0</v>
      </c>
      <c r="BA282" s="22">
        <v>0</v>
      </c>
      <c r="BB282" s="42">
        <v>0</v>
      </c>
      <c r="BC282" s="22">
        <v>0</v>
      </c>
      <c r="BD282" s="29"/>
      <c r="BE282" s="43">
        <v>83.85</v>
      </c>
      <c r="BF282" s="39">
        <v>7.71</v>
      </c>
      <c r="BG282" s="43">
        <v>75.8</v>
      </c>
      <c r="BH282" s="39">
        <v>7.75</v>
      </c>
      <c r="BI282" s="43">
        <v>48.15</v>
      </c>
      <c r="BJ282" s="39">
        <v>7.84</v>
      </c>
      <c r="BK282" s="43">
        <v>10.65</v>
      </c>
      <c r="BL282" s="39">
        <v>1.91</v>
      </c>
      <c r="BM282" s="29"/>
    </row>
    <row r="283" spans="1:65" x14ac:dyDescent="0.35">
      <c r="A283">
        <v>10</v>
      </c>
      <c r="B283" t="s">
        <v>593</v>
      </c>
      <c r="C283" t="s">
        <v>594</v>
      </c>
      <c r="D283" s="21">
        <v>9.9629999999999996E-2</v>
      </c>
      <c r="E283" s="22">
        <v>8.84</v>
      </c>
      <c r="F283" s="21">
        <v>0.25964799999999999</v>
      </c>
      <c r="G283" s="22">
        <v>2</v>
      </c>
      <c r="H283" s="21">
        <v>0.21051</v>
      </c>
      <c r="I283" s="22">
        <v>-2.41</v>
      </c>
      <c r="J283" s="23">
        <v>0.47015799999999996</v>
      </c>
      <c r="K283" s="22">
        <v>-0.02</v>
      </c>
      <c r="L283" s="23">
        <v>475.17</v>
      </c>
      <c r="M283" s="29"/>
      <c r="N283" s="38">
        <v>180.25</v>
      </c>
      <c r="O283" s="39">
        <v>0</v>
      </c>
      <c r="P283" s="38">
        <v>240.14</v>
      </c>
      <c r="Q283" s="39">
        <v>0</v>
      </c>
      <c r="R283" s="29"/>
      <c r="S283" s="23">
        <v>254.52</v>
      </c>
      <c r="T283" s="22">
        <v>7.5</v>
      </c>
      <c r="U283" s="23">
        <v>254.52</v>
      </c>
      <c r="V283" s="22">
        <v>7.5</v>
      </c>
      <c r="W283" s="23">
        <v>254.52</v>
      </c>
      <c r="X283" s="22">
        <v>7.5</v>
      </c>
      <c r="Y283" s="23">
        <v>254.52</v>
      </c>
      <c r="Z283" s="22">
        <v>7.5</v>
      </c>
      <c r="AA283" s="23">
        <v>254.52</v>
      </c>
      <c r="AB283" s="22">
        <v>7.5</v>
      </c>
      <c r="AC283" s="23">
        <v>254.52</v>
      </c>
      <c r="AD283" s="22">
        <v>7.5</v>
      </c>
      <c r="AE283" s="23">
        <v>254.52</v>
      </c>
      <c r="AF283" s="22">
        <v>7.5</v>
      </c>
      <c r="AG283" s="23">
        <v>393.32</v>
      </c>
      <c r="AH283" s="22">
        <v>7.5</v>
      </c>
      <c r="AI283" s="23">
        <v>393.32</v>
      </c>
      <c r="AJ283" s="22">
        <v>7.5</v>
      </c>
      <c r="AK283" s="23">
        <v>608.41999999999996</v>
      </c>
      <c r="AL283" s="22">
        <v>7.5</v>
      </c>
      <c r="AM283" s="23">
        <v>1606.82</v>
      </c>
      <c r="AN283" s="22">
        <v>7.5</v>
      </c>
      <c r="AO283" s="29"/>
      <c r="AP283" s="40">
        <v>0</v>
      </c>
      <c r="AQ283" s="41">
        <v>0</v>
      </c>
      <c r="AR283" s="40">
        <v>909.94</v>
      </c>
      <c r="AS283" s="41">
        <v>6.6</v>
      </c>
      <c r="AT283" s="40">
        <v>969.82999999999993</v>
      </c>
      <c r="AU283" s="41">
        <v>6.17</v>
      </c>
      <c r="AV283" s="29"/>
      <c r="AW283" s="42">
        <v>0</v>
      </c>
      <c r="AX283" s="42">
        <v>0</v>
      </c>
      <c r="AY283" s="22">
        <v>0</v>
      </c>
      <c r="AZ283" s="42">
        <v>0</v>
      </c>
      <c r="BA283" s="22">
        <v>0</v>
      </c>
      <c r="BB283" s="42">
        <v>0</v>
      </c>
      <c r="BC283" s="22">
        <v>0</v>
      </c>
      <c r="BD283" s="29"/>
      <c r="BE283" s="43">
        <v>83</v>
      </c>
      <c r="BF283" s="39">
        <v>7.79</v>
      </c>
      <c r="BG283" s="43">
        <v>75</v>
      </c>
      <c r="BH283" s="39">
        <v>7.14</v>
      </c>
      <c r="BI283" s="43">
        <v>51</v>
      </c>
      <c r="BJ283" s="39">
        <v>15.91</v>
      </c>
      <c r="BK283" s="43">
        <v>5</v>
      </c>
      <c r="BL283" s="39">
        <v>0</v>
      </c>
      <c r="BM283" s="29"/>
    </row>
    <row r="284" spans="1:65" x14ac:dyDescent="0.35">
      <c r="A284">
        <v>10</v>
      </c>
      <c r="B284" t="s">
        <v>595</v>
      </c>
      <c r="C284" t="s">
        <v>596</v>
      </c>
      <c r="D284" s="21">
        <v>0.1066</v>
      </c>
      <c r="E284" s="22">
        <v>12.35</v>
      </c>
      <c r="F284" s="21">
        <v>0.31769999999999998</v>
      </c>
      <c r="G284" s="22">
        <v>7.2</v>
      </c>
      <c r="H284" s="21">
        <v>0.22059999999999999</v>
      </c>
      <c r="I284" s="22">
        <v>7.19</v>
      </c>
      <c r="J284" s="23">
        <v>0.5383</v>
      </c>
      <c r="K284" s="22">
        <v>7.2</v>
      </c>
      <c r="L284" s="23">
        <v>458.69</v>
      </c>
      <c r="M284" s="29"/>
      <c r="N284" s="38">
        <v>230.85</v>
      </c>
      <c r="O284" s="39">
        <v>4.34</v>
      </c>
      <c r="P284" s="38">
        <v>238.13</v>
      </c>
      <c r="Q284" s="39">
        <v>4.2</v>
      </c>
      <c r="R284" s="29"/>
      <c r="S284" s="23">
        <v>192.76</v>
      </c>
      <c r="T284" s="22">
        <v>5.96</v>
      </c>
      <c r="U284" s="23">
        <v>256.36</v>
      </c>
      <c r="V284" s="22">
        <v>5.97</v>
      </c>
      <c r="W284" s="23">
        <v>256.36</v>
      </c>
      <c r="X284" s="22">
        <v>5.97</v>
      </c>
      <c r="Y284" s="23">
        <v>256.36</v>
      </c>
      <c r="Z284" s="22">
        <v>5.97</v>
      </c>
      <c r="AA284" s="23">
        <v>383.44</v>
      </c>
      <c r="AB284" s="22">
        <v>5.95</v>
      </c>
      <c r="AC284" s="23">
        <v>383.44</v>
      </c>
      <c r="AD284" s="22">
        <v>5.95</v>
      </c>
      <c r="AE284" s="23">
        <v>383.44</v>
      </c>
      <c r="AF284" s="22">
        <v>5.95</v>
      </c>
      <c r="AG284" s="23">
        <v>1246.5999999999999</v>
      </c>
      <c r="AH284" s="22">
        <v>-3.47</v>
      </c>
      <c r="AI284" s="23">
        <v>1368.4</v>
      </c>
      <c r="AJ284" s="22">
        <v>5.96</v>
      </c>
      <c r="AK284" s="23">
        <v>2978.6</v>
      </c>
      <c r="AL284" s="22">
        <v>5.98</v>
      </c>
      <c r="AM284" s="23">
        <v>12390.6</v>
      </c>
      <c r="AN284" s="22">
        <v>5.99</v>
      </c>
      <c r="AO284" s="29"/>
      <c r="AP284" s="40">
        <v>0</v>
      </c>
      <c r="AQ284" s="41">
        <v>0</v>
      </c>
      <c r="AR284" s="40">
        <v>882.3</v>
      </c>
      <c r="AS284" s="41">
        <v>8.73</v>
      </c>
      <c r="AT284" s="40">
        <v>953.18</v>
      </c>
      <c r="AU284" s="41">
        <v>8.4700000000000006</v>
      </c>
      <c r="AV284" s="29"/>
      <c r="AW284" s="42">
        <v>2.11</v>
      </c>
      <c r="AX284" s="42">
        <v>5.48</v>
      </c>
      <c r="AY284" s="22">
        <v>3.83</v>
      </c>
      <c r="AZ284" s="42">
        <v>0</v>
      </c>
      <c r="BA284" s="22">
        <v>0</v>
      </c>
      <c r="BB284" s="42">
        <v>0</v>
      </c>
      <c r="BC284" s="22">
        <v>0</v>
      </c>
      <c r="BD284" s="29"/>
      <c r="BE284" s="43">
        <v>83.85</v>
      </c>
      <c r="BF284" s="39">
        <v>7.71</v>
      </c>
      <c r="BG284" s="43">
        <v>75.8</v>
      </c>
      <c r="BH284" s="39">
        <v>7.75</v>
      </c>
      <c r="BI284" s="43">
        <v>51.1</v>
      </c>
      <c r="BJ284" s="39">
        <v>14.45</v>
      </c>
      <c r="BK284" s="43">
        <v>17.75</v>
      </c>
      <c r="BL284" s="39">
        <v>7.58</v>
      </c>
      <c r="BM284" s="29"/>
    </row>
    <row r="285" spans="1:65" x14ac:dyDescent="0.35">
      <c r="A285">
        <v>10</v>
      </c>
      <c r="B285" t="s">
        <v>597</v>
      </c>
      <c r="C285" t="s">
        <v>598</v>
      </c>
      <c r="D285" s="21">
        <v>0.10780000000000001</v>
      </c>
      <c r="E285" s="22">
        <v>7.48</v>
      </c>
      <c r="F285" s="21">
        <v>0.26900000000000002</v>
      </c>
      <c r="G285" s="22">
        <v>29.88</v>
      </c>
      <c r="H285" s="21">
        <v>0.16250000000000001</v>
      </c>
      <c r="I285" s="22">
        <v>-1.07</v>
      </c>
      <c r="J285" s="23">
        <v>0.43149999999999999</v>
      </c>
      <c r="K285" s="22">
        <v>16.190000000000001</v>
      </c>
      <c r="L285" s="23">
        <v>484.61</v>
      </c>
      <c r="M285" s="29"/>
      <c r="N285" s="38">
        <v>248.72</v>
      </c>
      <c r="O285" s="39">
        <v>3.02</v>
      </c>
      <c r="P285" s="38">
        <v>324.19</v>
      </c>
      <c r="Q285" s="39">
        <v>-1.22</v>
      </c>
      <c r="R285" s="29"/>
      <c r="S285" s="23">
        <v>210</v>
      </c>
      <c r="T285" s="22">
        <v>0</v>
      </c>
      <c r="U285" s="23">
        <v>210</v>
      </c>
      <c r="V285" s="22">
        <v>0</v>
      </c>
      <c r="W285" s="23">
        <v>210</v>
      </c>
      <c r="X285" s="22">
        <v>0</v>
      </c>
      <c r="Y285" s="23">
        <v>210</v>
      </c>
      <c r="Z285" s="22">
        <v>0</v>
      </c>
      <c r="AA285" s="23">
        <v>210</v>
      </c>
      <c r="AB285" s="22">
        <v>-41.18</v>
      </c>
      <c r="AC285" s="23">
        <v>210</v>
      </c>
      <c r="AD285" s="22">
        <v>-41.18</v>
      </c>
      <c r="AE285" s="23">
        <v>210</v>
      </c>
      <c r="AF285" s="22">
        <v>-41.18</v>
      </c>
      <c r="AG285" s="23">
        <v>710</v>
      </c>
      <c r="AH285" s="22">
        <v>10.76</v>
      </c>
      <c r="AI285" s="23">
        <v>730</v>
      </c>
      <c r="AJ285" s="22">
        <v>13.18</v>
      </c>
      <c r="AK285" s="23">
        <v>905</v>
      </c>
      <c r="AL285" s="22">
        <v>31.16</v>
      </c>
      <c r="AM285" s="23">
        <v>2400</v>
      </c>
      <c r="AN285" s="22">
        <v>105.13</v>
      </c>
      <c r="AO285" s="29"/>
      <c r="AP285" s="40">
        <v>0</v>
      </c>
      <c r="AQ285" s="41">
        <v>0</v>
      </c>
      <c r="AR285" s="40">
        <v>943.33</v>
      </c>
      <c r="AS285" s="41">
        <v>4.54</v>
      </c>
      <c r="AT285" s="40">
        <v>1018.8</v>
      </c>
      <c r="AU285" s="41">
        <v>3</v>
      </c>
      <c r="AV285" s="29"/>
      <c r="AW285" s="42">
        <v>1.1200000000000001</v>
      </c>
      <c r="AX285" s="42">
        <v>2.5</v>
      </c>
      <c r="AY285" s="22">
        <v>-16.670000000000002</v>
      </c>
      <c r="AZ285" s="42">
        <v>41.59</v>
      </c>
      <c r="BA285" s="22">
        <v>3.1</v>
      </c>
      <c r="BB285" s="42">
        <v>0</v>
      </c>
      <c r="BC285" s="22">
        <v>0</v>
      </c>
      <c r="BD285" s="29"/>
      <c r="BE285" s="43">
        <v>83.87</v>
      </c>
      <c r="BF285" s="39">
        <v>7.73</v>
      </c>
      <c r="BG285" s="43">
        <v>75.8</v>
      </c>
      <c r="BH285" s="39">
        <v>7.81</v>
      </c>
      <c r="BI285" s="43">
        <v>51.11</v>
      </c>
      <c r="BJ285" s="39">
        <v>14.47</v>
      </c>
      <c r="BK285" s="43">
        <v>11.55</v>
      </c>
      <c r="BL285" s="39">
        <v>3.13</v>
      </c>
      <c r="BM285" s="29"/>
    </row>
    <row r="286" spans="1:65" x14ac:dyDescent="0.35">
      <c r="A286">
        <v>10</v>
      </c>
      <c r="B286" t="s">
        <v>599</v>
      </c>
      <c r="C286" t="s">
        <v>600</v>
      </c>
      <c r="D286" s="21">
        <v>7.2870000000000004E-2</v>
      </c>
      <c r="E286" s="22">
        <v>5.69</v>
      </c>
      <c r="F286" s="21">
        <v>0.24545</v>
      </c>
      <c r="G286" s="22">
        <v>2.09</v>
      </c>
      <c r="H286" s="21">
        <v>0.19511999999999999</v>
      </c>
      <c r="I286" s="22">
        <v>2.2000000000000002</v>
      </c>
      <c r="J286" s="23">
        <v>0.44057000000000002</v>
      </c>
      <c r="K286" s="22">
        <v>2.14</v>
      </c>
      <c r="L286" s="23">
        <v>349.13</v>
      </c>
      <c r="M286" s="29"/>
      <c r="N286" s="38">
        <v>200.4</v>
      </c>
      <c r="O286" s="39">
        <v>4.18</v>
      </c>
      <c r="P286" s="38">
        <v>267.60000000000002</v>
      </c>
      <c r="Q286" s="39">
        <v>4.21</v>
      </c>
      <c r="R286" s="29"/>
      <c r="S286" s="23">
        <v>187.2</v>
      </c>
      <c r="T286" s="22">
        <v>5.95</v>
      </c>
      <c r="U286" s="23">
        <v>227.4</v>
      </c>
      <c r="V286" s="22">
        <v>11.94</v>
      </c>
      <c r="W286" s="23">
        <v>227.39999999999998</v>
      </c>
      <c r="X286" s="22">
        <v>-33.9</v>
      </c>
      <c r="Y286" s="23">
        <v>227.39999999999998</v>
      </c>
      <c r="Z286" s="22">
        <v>-43.6</v>
      </c>
      <c r="AA286" s="23">
        <v>227.39999999999998</v>
      </c>
      <c r="AB286" s="22">
        <v>-57.93</v>
      </c>
      <c r="AC286" s="23">
        <v>227.39999999999998</v>
      </c>
      <c r="AD286" s="22">
        <v>-57.93</v>
      </c>
      <c r="AE286" s="23">
        <v>332.2</v>
      </c>
      <c r="AF286" s="22">
        <v>-38.54</v>
      </c>
      <c r="AG286" s="23">
        <v>1105.8</v>
      </c>
      <c r="AH286" s="22">
        <v>-27.49</v>
      </c>
      <c r="AI286" s="23">
        <v>1335.3999999999999</v>
      </c>
      <c r="AJ286" s="22">
        <v>-12.44</v>
      </c>
      <c r="AK286" s="23">
        <v>3122.6</v>
      </c>
      <c r="AL286" s="22">
        <v>-0.38</v>
      </c>
      <c r="AM286" s="23">
        <v>16863.399999999998</v>
      </c>
      <c r="AN286" s="22">
        <v>300.05</v>
      </c>
      <c r="AO286" s="29"/>
      <c r="AP286" s="40">
        <v>0</v>
      </c>
      <c r="AQ286" s="41">
        <v>0</v>
      </c>
      <c r="AR286" s="40">
        <v>736.73</v>
      </c>
      <c r="AS286" s="41">
        <v>4.58</v>
      </c>
      <c r="AT286" s="40">
        <v>844.13</v>
      </c>
      <c r="AU286" s="41">
        <v>6.8</v>
      </c>
      <c r="AV286" s="29"/>
      <c r="AW286" s="42">
        <v>0.9</v>
      </c>
      <c r="AX286" s="42">
        <v>1.3</v>
      </c>
      <c r="AY286" s="22">
        <v>4</v>
      </c>
      <c r="AZ286" s="42">
        <v>0</v>
      </c>
      <c r="BA286" s="22">
        <v>0</v>
      </c>
      <c r="BB286" s="42">
        <v>1</v>
      </c>
      <c r="BC286" s="22">
        <v>0</v>
      </c>
      <c r="BD286" s="29"/>
      <c r="BE286" s="43">
        <v>83.85</v>
      </c>
      <c r="BF286" s="39">
        <v>7.68</v>
      </c>
      <c r="BG286" s="43">
        <v>75.8</v>
      </c>
      <c r="BH286" s="39">
        <v>7.75</v>
      </c>
      <c r="BI286" s="43">
        <v>51.1</v>
      </c>
      <c r="BJ286" s="39">
        <v>14.45</v>
      </c>
      <c r="BK286" s="43">
        <v>11.1</v>
      </c>
      <c r="BL286" s="39">
        <v>4.2300000000000004</v>
      </c>
      <c r="BM286" s="29"/>
    </row>
    <row r="287" spans="1:65" x14ac:dyDescent="0.35">
      <c r="A287">
        <v>10</v>
      </c>
      <c r="B287" t="s">
        <v>601</v>
      </c>
      <c r="C287" t="s">
        <v>602</v>
      </c>
      <c r="D287" s="21">
        <v>8.5400000000000004E-2</v>
      </c>
      <c r="E287" s="22">
        <v>4.87</v>
      </c>
      <c r="F287" s="21">
        <v>0.19231999999999999</v>
      </c>
      <c r="G287" s="22">
        <v>5.29</v>
      </c>
      <c r="H287" s="21">
        <v>0.17699000000000001</v>
      </c>
      <c r="I287" s="22">
        <v>1.19</v>
      </c>
      <c r="J287" s="23">
        <v>0.36931000000000003</v>
      </c>
      <c r="K287" s="22">
        <v>3.29</v>
      </c>
      <c r="L287" s="23">
        <v>415.06</v>
      </c>
      <c r="M287" s="29"/>
      <c r="N287" s="38">
        <v>201.59</v>
      </c>
      <c r="O287" s="39">
        <v>1.53</v>
      </c>
      <c r="P287" s="38">
        <v>242.38</v>
      </c>
      <c r="Q287" s="39">
        <v>2.57</v>
      </c>
      <c r="R287" s="29"/>
      <c r="S287" s="23">
        <v>177.31</v>
      </c>
      <c r="T287" s="22">
        <v>0.27</v>
      </c>
      <c r="U287" s="23">
        <v>189.07</v>
      </c>
      <c r="V287" s="22">
        <v>0.38</v>
      </c>
      <c r="W287" s="23" t="s">
        <v>773</v>
      </c>
      <c r="X287" s="22" t="s">
        <v>773</v>
      </c>
      <c r="Y287" s="23" t="s">
        <v>773</v>
      </c>
      <c r="Z287" s="22" t="s">
        <v>773</v>
      </c>
      <c r="AA287" s="23" t="s">
        <v>773</v>
      </c>
      <c r="AB287" s="22" t="s">
        <v>773</v>
      </c>
      <c r="AC287" s="23" t="s">
        <v>773</v>
      </c>
      <c r="AD287" s="22" t="s">
        <v>773</v>
      </c>
      <c r="AE287" s="23" t="s">
        <v>773</v>
      </c>
      <c r="AF287" s="22" t="s">
        <v>773</v>
      </c>
      <c r="AG287" s="23" t="s">
        <v>773</v>
      </c>
      <c r="AH287" s="22" t="s">
        <v>773</v>
      </c>
      <c r="AI287" s="23" t="s">
        <v>773</v>
      </c>
      <c r="AJ287" s="22" t="s">
        <v>773</v>
      </c>
      <c r="AK287" s="23" t="s">
        <v>773</v>
      </c>
      <c r="AL287" s="22" t="s">
        <v>773</v>
      </c>
      <c r="AM287" s="23" t="s">
        <v>773</v>
      </c>
      <c r="AN287" s="22" t="s">
        <v>773</v>
      </c>
      <c r="AO287" s="29"/>
      <c r="AP287" s="40">
        <v>0</v>
      </c>
      <c r="AQ287" s="41">
        <v>0</v>
      </c>
      <c r="AR287" s="40">
        <v>793.96</v>
      </c>
      <c r="AS287" s="41">
        <v>2.96</v>
      </c>
      <c r="AT287" s="40">
        <v>846.51</v>
      </c>
      <c r="AU287" s="41">
        <v>3.18</v>
      </c>
      <c r="AV287" s="29"/>
      <c r="AW287" s="42">
        <v>1</v>
      </c>
      <c r="AX287" s="42">
        <v>1.5</v>
      </c>
      <c r="AY287" s="22">
        <v>0</v>
      </c>
      <c r="AZ287" s="42">
        <v>0</v>
      </c>
      <c r="BA287" s="22">
        <v>0</v>
      </c>
      <c r="BB287" s="42">
        <v>0</v>
      </c>
      <c r="BC287" s="22">
        <v>0</v>
      </c>
      <c r="BD287" s="29"/>
      <c r="BE287" s="43">
        <v>83.85</v>
      </c>
      <c r="BF287" s="39">
        <v>7.85</v>
      </c>
      <c r="BG287" s="43">
        <v>75.8</v>
      </c>
      <c r="BH287" s="39">
        <v>7.82</v>
      </c>
      <c r="BI287" s="43">
        <v>51.1</v>
      </c>
      <c r="BJ287" s="39">
        <v>14.45</v>
      </c>
      <c r="BK287" s="43">
        <v>7.5</v>
      </c>
      <c r="BL287" s="39">
        <v>-6.25</v>
      </c>
      <c r="BM287" s="29"/>
    </row>
    <row r="288" spans="1:65" x14ac:dyDescent="0.35">
      <c r="A288">
        <v>10</v>
      </c>
      <c r="B288" t="s">
        <v>603</v>
      </c>
      <c r="C288" t="s">
        <v>604</v>
      </c>
      <c r="D288" s="21">
        <v>7.4999999999999997E-2</v>
      </c>
      <c r="E288" s="22">
        <v>9.61</v>
      </c>
      <c r="F288" s="21">
        <v>0.3493</v>
      </c>
      <c r="G288" s="22">
        <v>11.01</v>
      </c>
      <c r="H288" s="21">
        <v>0.28039999999999998</v>
      </c>
      <c r="I288" s="22">
        <v>10.99</v>
      </c>
      <c r="J288" s="23">
        <v>0.62969999999999993</v>
      </c>
      <c r="K288" s="22">
        <v>11</v>
      </c>
      <c r="L288" s="23">
        <v>303.98</v>
      </c>
      <c r="M288" s="29"/>
      <c r="N288" s="38">
        <v>267.52999999999997</v>
      </c>
      <c r="O288" s="39">
        <v>5.3</v>
      </c>
      <c r="P288" s="38">
        <v>356.7</v>
      </c>
      <c r="Q288" s="39">
        <v>5.3</v>
      </c>
      <c r="R288" s="29"/>
      <c r="S288" s="23">
        <v>237.16</v>
      </c>
      <c r="T288" s="22">
        <v>9.6</v>
      </c>
      <c r="U288" s="23">
        <v>316.20999999999998</v>
      </c>
      <c r="V288" s="22">
        <v>9.6</v>
      </c>
      <c r="W288" s="23">
        <v>316.20999999999998</v>
      </c>
      <c r="X288" s="22">
        <v>9.6</v>
      </c>
      <c r="Y288" s="23">
        <v>316.20999999999998</v>
      </c>
      <c r="Z288" s="22">
        <v>9.6</v>
      </c>
      <c r="AA288" s="23">
        <v>316.20999999999998</v>
      </c>
      <c r="AB288" s="22">
        <v>9.6</v>
      </c>
      <c r="AC288" s="23">
        <v>316.20999999999998</v>
      </c>
      <c r="AD288" s="22">
        <v>9.6</v>
      </c>
      <c r="AE288" s="23">
        <v>316.20999999999998</v>
      </c>
      <c r="AF288" s="22">
        <v>9.6</v>
      </c>
      <c r="AG288" s="23">
        <v>1292.6199999999999</v>
      </c>
      <c r="AH288" s="22">
        <v>9.3800000000000008</v>
      </c>
      <c r="AI288" s="23">
        <v>1576.62</v>
      </c>
      <c r="AJ288" s="22">
        <v>9.35</v>
      </c>
      <c r="AK288" s="23">
        <v>3861.62</v>
      </c>
      <c r="AL288" s="22">
        <v>3.9</v>
      </c>
      <c r="AM288" s="23">
        <v>21101.62</v>
      </c>
      <c r="AN288" s="22">
        <v>9.24</v>
      </c>
      <c r="AO288" s="29"/>
      <c r="AP288" s="40">
        <v>0</v>
      </c>
      <c r="AQ288" s="41">
        <v>0</v>
      </c>
      <c r="AR288" s="40">
        <v>808.67</v>
      </c>
      <c r="AS288" s="41">
        <v>8.14</v>
      </c>
      <c r="AT288" s="40">
        <v>976.8900000000001</v>
      </c>
      <c r="AU288" s="41">
        <v>7.99</v>
      </c>
      <c r="AV288" s="29"/>
      <c r="AW288" s="42">
        <v>1.52</v>
      </c>
      <c r="AX288" s="42">
        <v>1.52</v>
      </c>
      <c r="AY288" s="22">
        <v>10.14</v>
      </c>
      <c r="AZ288" s="42">
        <v>0</v>
      </c>
      <c r="BA288" s="22">
        <v>0</v>
      </c>
      <c r="BB288" s="42">
        <v>0</v>
      </c>
      <c r="BC288" s="22">
        <v>0</v>
      </c>
      <c r="BD288" s="29"/>
      <c r="BE288" s="43">
        <v>83.87</v>
      </c>
      <c r="BF288" s="39">
        <v>7.73</v>
      </c>
      <c r="BG288" s="43">
        <v>75.8</v>
      </c>
      <c r="BH288" s="39">
        <v>7.75</v>
      </c>
      <c r="BI288" s="43">
        <v>51.11</v>
      </c>
      <c r="BJ288" s="39">
        <v>16.690000000000001</v>
      </c>
      <c r="BK288" s="43">
        <v>7.75</v>
      </c>
      <c r="BL288" s="39">
        <v>9.15</v>
      </c>
      <c r="BM288" s="29"/>
    </row>
    <row r="289" spans="1:65" x14ac:dyDescent="0.35">
      <c r="A289">
        <v>10</v>
      </c>
      <c r="B289" t="s">
        <v>605</v>
      </c>
      <c r="C289" t="s">
        <v>606</v>
      </c>
      <c r="D289" s="21">
        <v>0.10580000000000001</v>
      </c>
      <c r="E289" s="22">
        <v>5.17</v>
      </c>
      <c r="F289" s="21">
        <v>0.24360000000000001</v>
      </c>
      <c r="G289" s="22">
        <v>5.2</v>
      </c>
      <c r="H289" s="21">
        <v>0.19550000000000001</v>
      </c>
      <c r="I289" s="22">
        <v>5.18</v>
      </c>
      <c r="J289" s="23">
        <v>0.43910000000000005</v>
      </c>
      <c r="K289" s="22">
        <v>5.19</v>
      </c>
      <c r="L289" s="23">
        <v>591.41</v>
      </c>
      <c r="M289" s="29"/>
      <c r="N289" s="38">
        <v>243.21</v>
      </c>
      <c r="O289" s="39">
        <v>4.57</v>
      </c>
      <c r="P289" s="38">
        <v>303.31</v>
      </c>
      <c r="Q289" s="39">
        <v>4.18</v>
      </c>
      <c r="R289" s="29"/>
      <c r="S289" s="23">
        <v>76.2</v>
      </c>
      <c r="T289" s="22">
        <v>1.6</v>
      </c>
      <c r="U289" s="23">
        <v>207</v>
      </c>
      <c r="V289" s="22">
        <v>0.98</v>
      </c>
      <c r="W289" s="23">
        <v>141.6</v>
      </c>
      <c r="X289" s="22">
        <v>1.1399999999999999</v>
      </c>
      <c r="Y289" s="23">
        <v>141.6</v>
      </c>
      <c r="Z289" s="22">
        <v>1.1399999999999999</v>
      </c>
      <c r="AA289" s="23">
        <v>492</v>
      </c>
      <c r="AB289" s="22">
        <v>1.03</v>
      </c>
      <c r="AC289" s="23">
        <v>492</v>
      </c>
      <c r="AD289" s="22">
        <v>1.03</v>
      </c>
      <c r="AE289" s="23">
        <v>492</v>
      </c>
      <c r="AF289" s="22">
        <v>1.03</v>
      </c>
      <c r="AG289" s="23">
        <v>3510</v>
      </c>
      <c r="AH289" s="22">
        <v>1.01</v>
      </c>
      <c r="AI289" s="23">
        <v>3510</v>
      </c>
      <c r="AJ289" s="22">
        <v>1.01</v>
      </c>
      <c r="AK289" s="23">
        <v>8424</v>
      </c>
      <c r="AL289" s="22">
        <v>1.01</v>
      </c>
      <c r="AM289" s="23">
        <v>42120</v>
      </c>
      <c r="AN289" s="22">
        <v>1.01</v>
      </c>
      <c r="AO289" s="29"/>
      <c r="AP289" s="40">
        <v>0</v>
      </c>
      <c r="AQ289" s="41">
        <v>0</v>
      </c>
      <c r="AR289" s="40">
        <v>910.82</v>
      </c>
      <c r="AS289" s="41">
        <v>4.7</v>
      </c>
      <c r="AT289" s="40">
        <v>1101.72</v>
      </c>
      <c r="AU289" s="41">
        <v>4.08</v>
      </c>
      <c r="AV289" s="29"/>
      <c r="AW289" s="42">
        <v>2.4</v>
      </c>
      <c r="AX289" s="42">
        <v>2.4</v>
      </c>
      <c r="AY289" s="22">
        <v>0</v>
      </c>
      <c r="AZ289" s="42">
        <v>0</v>
      </c>
      <c r="BA289" s="22">
        <v>0</v>
      </c>
      <c r="BB289" s="42">
        <v>0</v>
      </c>
      <c r="BC289" s="22">
        <v>0</v>
      </c>
      <c r="BD289" s="29"/>
      <c r="BE289" s="43">
        <v>83.85</v>
      </c>
      <c r="BF289" s="39">
        <v>7.71</v>
      </c>
      <c r="BG289" s="43">
        <v>75.8</v>
      </c>
      <c r="BH289" s="39">
        <v>7.75</v>
      </c>
      <c r="BI289" s="43">
        <v>48.15</v>
      </c>
      <c r="BJ289" s="39">
        <v>7.84</v>
      </c>
      <c r="BK289" s="43">
        <v>8.3000000000000007</v>
      </c>
      <c r="BL289" s="39">
        <v>0.61</v>
      </c>
      <c r="BM289" s="29"/>
    </row>
    <row r="290" spans="1:65" x14ac:dyDescent="0.35">
      <c r="A290">
        <v>10</v>
      </c>
      <c r="B290" t="s">
        <v>607</v>
      </c>
      <c r="C290" t="s">
        <v>608</v>
      </c>
      <c r="D290" s="21">
        <v>0.1018</v>
      </c>
      <c r="E290" s="22">
        <v>7.41</v>
      </c>
      <c r="F290" s="21">
        <v>0.3044</v>
      </c>
      <c r="G290" s="22">
        <v>3.56</v>
      </c>
      <c r="H290" s="21">
        <v>0.2447</v>
      </c>
      <c r="I290" s="22">
        <v>3.58</v>
      </c>
      <c r="J290" s="23">
        <v>0.54910000000000003</v>
      </c>
      <c r="K290" s="22">
        <v>3.57</v>
      </c>
      <c r="L290" s="23">
        <v>564.23</v>
      </c>
      <c r="M290" s="29"/>
      <c r="N290" s="38">
        <v>175.43</v>
      </c>
      <c r="O290" s="39">
        <v>22.21</v>
      </c>
      <c r="P290" s="38">
        <v>232.67</v>
      </c>
      <c r="Q290" s="39">
        <v>17.190000000000001</v>
      </c>
      <c r="R290" s="29"/>
      <c r="S290" s="23">
        <v>162.84</v>
      </c>
      <c r="T290" s="22">
        <v>16.78</v>
      </c>
      <c r="U290" s="23">
        <v>242.4</v>
      </c>
      <c r="V290" s="22">
        <v>16.760000000000002</v>
      </c>
      <c r="W290" s="23">
        <v>162.84</v>
      </c>
      <c r="X290" s="22">
        <v>16.78</v>
      </c>
      <c r="Y290" s="23">
        <v>242.4</v>
      </c>
      <c r="Z290" s="22">
        <v>16.760000000000002</v>
      </c>
      <c r="AA290" s="23">
        <v>482.4</v>
      </c>
      <c r="AB290" s="22">
        <v>16.760000000000002</v>
      </c>
      <c r="AC290" s="23">
        <v>482.4</v>
      </c>
      <c r="AD290" s="22">
        <v>16.760000000000002</v>
      </c>
      <c r="AE290" s="23">
        <v>482.4</v>
      </c>
      <c r="AF290" s="22">
        <v>16.760000000000002</v>
      </c>
      <c r="AG290" s="23">
        <v>973.44</v>
      </c>
      <c r="AH290" s="22">
        <v>16.75</v>
      </c>
      <c r="AI290" s="23">
        <v>973.44</v>
      </c>
      <c r="AJ290" s="22">
        <v>16.75</v>
      </c>
      <c r="AK290" s="23">
        <v>973.44</v>
      </c>
      <c r="AL290" s="22">
        <v>16.75</v>
      </c>
      <c r="AM290" s="23">
        <v>973.44</v>
      </c>
      <c r="AN290" s="22">
        <v>16.75</v>
      </c>
      <c r="AO290" s="29"/>
      <c r="AP290" s="40">
        <v>0</v>
      </c>
      <c r="AQ290" s="41">
        <v>0</v>
      </c>
      <c r="AR290" s="40">
        <v>902.50000000000011</v>
      </c>
      <c r="AS290" s="41">
        <v>11.66</v>
      </c>
      <c r="AT290" s="40">
        <v>1039.3</v>
      </c>
      <c r="AU290" s="41">
        <v>11.58</v>
      </c>
      <c r="AV290" s="29"/>
      <c r="AW290" s="42">
        <v>1.9</v>
      </c>
      <c r="AX290" s="42">
        <v>2.2000000000000002</v>
      </c>
      <c r="AY290" s="22">
        <v>5.26</v>
      </c>
      <c r="AZ290" s="42">
        <v>0</v>
      </c>
      <c r="BA290" s="22">
        <v>0</v>
      </c>
      <c r="BB290" s="42">
        <v>0</v>
      </c>
      <c r="BC290" s="22">
        <v>0</v>
      </c>
      <c r="BD290" s="29"/>
      <c r="BE290" s="43">
        <v>83.87</v>
      </c>
      <c r="BF290" s="39">
        <v>7.73</v>
      </c>
      <c r="BG290" s="43">
        <v>75.8</v>
      </c>
      <c r="BH290" s="39">
        <v>7.75</v>
      </c>
      <c r="BI290" s="43">
        <v>51.11</v>
      </c>
      <c r="BJ290" s="39">
        <v>14.47</v>
      </c>
      <c r="BK290" s="43">
        <v>13.05</v>
      </c>
      <c r="BL290" s="39">
        <v>5.67</v>
      </c>
      <c r="BM290" s="29"/>
    </row>
    <row r="291" spans="1:65" x14ac:dyDescent="0.35">
      <c r="A291">
        <v>10</v>
      </c>
      <c r="B291" t="s">
        <v>609</v>
      </c>
      <c r="C291" t="s">
        <v>610</v>
      </c>
      <c r="D291" s="21">
        <v>0.10050000000000001</v>
      </c>
      <c r="E291" s="22">
        <v>5.74</v>
      </c>
      <c r="F291" s="21">
        <v>0.20660000000000001</v>
      </c>
      <c r="G291" s="22">
        <v>4.01</v>
      </c>
      <c r="H291" s="21">
        <v>0.17929999999999999</v>
      </c>
      <c r="I291" s="22">
        <v>3.99</v>
      </c>
      <c r="J291" s="23">
        <v>0.38590000000000002</v>
      </c>
      <c r="K291" s="22">
        <v>4</v>
      </c>
      <c r="L291" s="23">
        <v>577.01</v>
      </c>
      <c r="M291" s="29"/>
      <c r="N291" s="38">
        <v>196.53</v>
      </c>
      <c r="O291" s="39">
        <v>24.54</v>
      </c>
      <c r="P291" s="38">
        <v>232.38</v>
      </c>
      <c r="Q291" s="39">
        <v>20.57</v>
      </c>
      <c r="R291" s="29"/>
      <c r="S291" s="23">
        <v>154.19999999999999</v>
      </c>
      <c r="T291" s="22">
        <v>4.25</v>
      </c>
      <c r="U291" s="23">
        <v>154.19999999999999</v>
      </c>
      <c r="V291" s="22">
        <v>4.25</v>
      </c>
      <c r="W291" s="23">
        <v>237.6</v>
      </c>
      <c r="X291" s="22">
        <v>4.2699999999999996</v>
      </c>
      <c r="Y291" s="23">
        <v>357</v>
      </c>
      <c r="Z291" s="22">
        <v>4.32</v>
      </c>
      <c r="AA291" s="23">
        <v>571.44000000000005</v>
      </c>
      <c r="AB291" s="22">
        <v>4.32</v>
      </c>
      <c r="AC291" s="23">
        <v>571.44000000000005</v>
      </c>
      <c r="AD291" s="22">
        <v>4.32</v>
      </c>
      <c r="AE291" s="23">
        <v>571.44000000000005</v>
      </c>
      <c r="AF291" s="22">
        <v>4.32</v>
      </c>
      <c r="AG291" s="23">
        <v>4219.6799999999994</v>
      </c>
      <c r="AH291" s="22">
        <v>2.14</v>
      </c>
      <c r="AI291" s="23">
        <v>4309.6799999999994</v>
      </c>
      <c r="AJ291" s="22">
        <v>4.32</v>
      </c>
      <c r="AK291" s="23">
        <v>13377</v>
      </c>
      <c r="AL291" s="22">
        <v>4.32</v>
      </c>
      <c r="AM291" s="23">
        <v>13377</v>
      </c>
      <c r="AN291" s="22">
        <v>4.32</v>
      </c>
      <c r="AO291" s="29"/>
      <c r="AP291" s="40">
        <v>0</v>
      </c>
      <c r="AQ291" s="41">
        <v>0</v>
      </c>
      <c r="AR291" s="40">
        <v>927.74</v>
      </c>
      <c r="AS291" s="41">
        <v>8.9600000000000009</v>
      </c>
      <c r="AT291" s="40">
        <v>963.58999999999992</v>
      </c>
      <c r="AU291" s="41">
        <v>8.7100000000000009</v>
      </c>
      <c r="AV291" s="29"/>
      <c r="AW291" s="42">
        <v>2.1</v>
      </c>
      <c r="AX291" s="42">
        <v>2.2999999999999998</v>
      </c>
      <c r="AY291" s="22">
        <v>4.55</v>
      </c>
      <c r="AZ291" s="42">
        <v>0</v>
      </c>
      <c r="BA291" s="22">
        <v>0</v>
      </c>
      <c r="BB291" s="42">
        <v>1.6</v>
      </c>
      <c r="BC291" s="22">
        <v>0</v>
      </c>
      <c r="BD291" s="29"/>
      <c r="BE291" s="43">
        <v>83.85</v>
      </c>
      <c r="BF291" s="39">
        <v>7.71</v>
      </c>
      <c r="BG291" s="43">
        <v>75.8</v>
      </c>
      <c r="BH291" s="39">
        <v>7.75</v>
      </c>
      <c r="BI291" s="43">
        <v>51.1</v>
      </c>
      <c r="BJ291" s="39">
        <v>14.45</v>
      </c>
      <c r="BK291" s="43">
        <v>9.1999999999999993</v>
      </c>
      <c r="BL291" s="39">
        <v>3.95</v>
      </c>
      <c r="BM291" s="29"/>
    </row>
    <row r="292" spans="1:65" x14ac:dyDescent="0.35">
      <c r="A292">
        <v>10</v>
      </c>
      <c r="B292" t="s">
        <v>611</v>
      </c>
      <c r="C292" t="s">
        <v>612</v>
      </c>
      <c r="D292" s="21">
        <v>8.3799999999999999E-2</v>
      </c>
      <c r="E292" s="22">
        <v>8.57</v>
      </c>
      <c r="F292" s="21">
        <v>0.21829999999999999</v>
      </c>
      <c r="G292" s="22">
        <v>2.89</v>
      </c>
      <c r="H292" s="21">
        <v>0.2036</v>
      </c>
      <c r="I292" s="22">
        <v>13.4</v>
      </c>
      <c r="J292" s="23">
        <v>0.4219</v>
      </c>
      <c r="K292" s="22">
        <v>7.71</v>
      </c>
      <c r="L292" s="23">
        <v>361.33</v>
      </c>
      <c r="M292" s="29"/>
      <c r="N292" s="38">
        <v>272.14</v>
      </c>
      <c r="O292" s="39">
        <v>16.96</v>
      </c>
      <c r="P292" s="38">
        <v>340.29</v>
      </c>
      <c r="Q292" s="39">
        <v>12.91</v>
      </c>
      <c r="R292" s="29"/>
      <c r="S292" s="23">
        <v>249</v>
      </c>
      <c r="T292" s="22">
        <v>22.06</v>
      </c>
      <c r="U292" s="23">
        <v>249</v>
      </c>
      <c r="V292" s="22">
        <v>22.06</v>
      </c>
      <c r="W292" s="23">
        <v>249</v>
      </c>
      <c r="X292" s="22">
        <v>22.06</v>
      </c>
      <c r="Y292" s="23">
        <v>249</v>
      </c>
      <c r="Z292" s="22">
        <v>22.06</v>
      </c>
      <c r="AA292" s="23">
        <v>249</v>
      </c>
      <c r="AB292" s="22">
        <v>22.06</v>
      </c>
      <c r="AC292" s="23">
        <v>249</v>
      </c>
      <c r="AD292" s="22">
        <v>22.06</v>
      </c>
      <c r="AE292" s="23">
        <v>249</v>
      </c>
      <c r="AF292" s="22">
        <v>22.06</v>
      </c>
      <c r="AG292" s="23">
        <v>1017</v>
      </c>
      <c r="AH292" s="22">
        <v>10.06</v>
      </c>
      <c r="AI292" s="23">
        <v>1209</v>
      </c>
      <c r="AJ292" s="22">
        <v>9.51</v>
      </c>
      <c r="AK292" s="23">
        <v>2889</v>
      </c>
      <c r="AL292" s="22">
        <v>7.84</v>
      </c>
      <c r="AM292" s="23">
        <v>14409</v>
      </c>
      <c r="AN292" s="22">
        <v>6.9</v>
      </c>
      <c r="AO292" s="29"/>
      <c r="AP292" s="40">
        <v>0</v>
      </c>
      <c r="AQ292" s="41">
        <v>0</v>
      </c>
      <c r="AR292" s="40">
        <v>882.47</v>
      </c>
      <c r="AS292" s="41">
        <v>14.68</v>
      </c>
      <c r="AT292" s="40">
        <v>950.62</v>
      </c>
      <c r="AU292" s="41">
        <v>13.41</v>
      </c>
      <c r="AV292" s="29"/>
      <c r="AW292" s="42">
        <v>1</v>
      </c>
      <c r="AX292" s="42">
        <v>1</v>
      </c>
      <c r="AY292" s="22">
        <v>0</v>
      </c>
      <c r="AZ292" s="42">
        <v>34.08</v>
      </c>
      <c r="BA292" s="22">
        <v>0</v>
      </c>
      <c r="BB292" s="42">
        <v>1.5</v>
      </c>
      <c r="BC292" s="22">
        <v>0</v>
      </c>
      <c r="BD292" s="29"/>
      <c r="BE292" s="43">
        <v>80.8</v>
      </c>
      <c r="BF292" s="39">
        <v>3.79</v>
      </c>
      <c r="BG292" s="43">
        <v>73.05</v>
      </c>
      <c r="BH292" s="39">
        <v>3.84</v>
      </c>
      <c r="BI292" s="43">
        <v>47.8</v>
      </c>
      <c r="BJ292" s="39">
        <v>12.34</v>
      </c>
      <c r="BK292" s="43">
        <v>12.85</v>
      </c>
      <c r="BL292" s="39">
        <v>3.63</v>
      </c>
      <c r="BM292" s="29"/>
    </row>
    <row r="293" spans="1:65" x14ac:dyDescent="0.35">
      <c r="A293">
        <v>10</v>
      </c>
      <c r="B293" t="s">
        <v>613</v>
      </c>
      <c r="C293" t="s">
        <v>614</v>
      </c>
      <c r="D293" s="21">
        <v>9.2700000000000005E-2</v>
      </c>
      <c r="E293" s="22">
        <v>7.46</v>
      </c>
      <c r="F293" s="21">
        <v>0.2666</v>
      </c>
      <c r="G293" s="22">
        <v>19.37</v>
      </c>
      <c r="H293" s="21">
        <v>0.22359999999999999</v>
      </c>
      <c r="I293" s="22">
        <v>-11.84</v>
      </c>
      <c r="J293" s="23">
        <v>0.49019999999999997</v>
      </c>
      <c r="K293" s="22">
        <v>2.78</v>
      </c>
      <c r="L293" s="23">
        <v>403.14</v>
      </c>
      <c r="M293" s="29"/>
      <c r="N293" s="38">
        <v>271.67</v>
      </c>
      <c r="O293" s="39">
        <v>14.91</v>
      </c>
      <c r="P293" s="38">
        <v>291.67</v>
      </c>
      <c r="Q293" s="39">
        <v>9.48</v>
      </c>
      <c r="R293" s="29"/>
      <c r="S293" s="23">
        <v>178.32</v>
      </c>
      <c r="T293" s="22">
        <v>0</v>
      </c>
      <c r="U293" s="23">
        <v>178.32</v>
      </c>
      <c r="V293" s="22">
        <v>0</v>
      </c>
      <c r="W293" s="23" t="s">
        <v>773</v>
      </c>
      <c r="X293" s="22" t="s">
        <v>773</v>
      </c>
      <c r="Y293" s="23" t="s">
        <v>773</v>
      </c>
      <c r="Z293" s="22" t="s">
        <v>773</v>
      </c>
      <c r="AA293" s="23" t="s">
        <v>773</v>
      </c>
      <c r="AB293" s="22" t="s">
        <v>773</v>
      </c>
      <c r="AC293" s="23" t="s">
        <v>773</v>
      </c>
      <c r="AD293" s="22" t="s">
        <v>773</v>
      </c>
      <c r="AE293" s="23" t="s">
        <v>773</v>
      </c>
      <c r="AF293" s="22" t="s">
        <v>773</v>
      </c>
      <c r="AG293" s="23" t="s">
        <v>773</v>
      </c>
      <c r="AH293" s="22" t="s">
        <v>773</v>
      </c>
      <c r="AI293" s="23" t="s">
        <v>773</v>
      </c>
      <c r="AJ293" s="22" t="s">
        <v>773</v>
      </c>
      <c r="AK293" s="23" t="s">
        <v>773</v>
      </c>
      <c r="AL293" s="22" t="s">
        <v>773</v>
      </c>
      <c r="AM293" s="23" t="s">
        <v>773</v>
      </c>
      <c r="AN293" s="22" t="s">
        <v>773</v>
      </c>
      <c r="AO293" s="29"/>
      <c r="AP293" s="40">
        <v>0</v>
      </c>
      <c r="AQ293" s="41">
        <v>0</v>
      </c>
      <c r="AR293" s="40">
        <v>853.12999999999988</v>
      </c>
      <c r="AS293" s="41">
        <v>8.01</v>
      </c>
      <c r="AT293" s="40">
        <v>873.12999999999988</v>
      </c>
      <c r="AU293" s="41">
        <v>6.49</v>
      </c>
      <c r="AV293" s="29"/>
      <c r="AW293" s="42">
        <v>1.1000000000000001</v>
      </c>
      <c r="AX293" s="42">
        <v>1.1000000000000001</v>
      </c>
      <c r="AY293" s="22">
        <v>0</v>
      </c>
      <c r="AZ293" s="42">
        <v>55.8</v>
      </c>
      <c r="BA293" s="22">
        <v>0</v>
      </c>
      <c r="BB293" s="42">
        <v>2.5</v>
      </c>
      <c r="BC293" s="22">
        <v>0</v>
      </c>
      <c r="BD293" s="29"/>
      <c r="BE293" s="43">
        <v>83.85</v>
      </c>
      <c r="BF293" s="39">
        <v>7.71</v>
      </c>
      <c r="BG293" s="43">
        <v>75.8</v>
      </c>
      <c r="BH293" s="39">
        <v>7.75</v>
      </c>
      <c r="BI293" s="43">
        <v>51.1</v>
      </c>
      <c r="BJ293" s="39">
        <v>14.45</v>
      </c>
      <c r="BK293" s="43">
        <v>12.6</v>
      </c>
      <c r="BL293" s="39">
        <v>0</v>
      </c>
      <c r="BM293" s="29"/>
    </row>
    <row r="294" spans="1:65" x14ac:dyDescent="0.35">
      <c r="A294">
        <v>10</v>
      </c>
      <c r="B294" t="s">
        <v>615</v>
      </c>
      <c r="C294" t="s">
        <v>616</v>
      </c>
      <c r="D294" s="21">
        <v>8.1000000000000003E-2</v>
      </c>
      <c r="E294" s="22">
        <v>1.98</v>
      </c>
      <c r="F294" s="21">
        <v>0.24709999999999999</v>
      </c>
      <c r="G294" s="22">
        <v>1.48</v>
      </c>
      <c r="H294" s="21">
        <v>0.1467</v>
      </c>
      <c r="I294" s="22">
        <v>3.45</v>
      </c>
      <c r="J294" s="23">
        <v>0.39379999999999998</v>
      </c>
      <c r="K294" s="22">
        <v>2.21</v>
      </c>
      <c r="L294" s="23">
        <v>399.44</v>
      </c>
      <c r="M294" s="29"/>
      <c r="N294" s="38">
        <v>141.80000000000001</v>
      </c>
      <c r="O294" s="39">
        <v>21.94</v>
      </c>
      <c r="P294" s="38">
        <v>162.65</v>
      </c>
      <c r="Q294" s="39">
        <v>19.3</v>
      </c>
      <c r="R294" s="29"/>
      <c r="S294" s="23">
        <v>164.97</v>
      </c>
      <c r="T294" s="22">
        <v>22.73</v>
      </c>
      <c r="U294" s="23">
        <v>298.02</v>
      </c>
      <c r="V294" s="22">
        <v>22.73</v>
      </c>
      <c r="W294" s="23">
        <v>243</v>
      </c>
      <c r="X294" s="22">
        <v>22.73</v>
      </c>
      <c r="Y294" s="23">
        <v>486</v>
      </c>
      <c r="Z294" s="22">
        <v>22.73</v>
      </c>
      <c r="AA294" s="23">
        <v>729</v>
      </c>
      <c r="AB294" s="22">
        <v>22.73</v>
      </c>
      <c r="AC294" s="23">
        <v>972</v>
      </c>
      <c r="AD294" s="22">
        <v>22.73</v>
      </c>
      <c r="AE294" s="23">
        <v>1215</v>
      </c>
      <c r="AF294" s="22">
        <v>22.73</v>
      </c>
      <c r="AG294" s="23">
        <v>5103</v>
      </c>
      <c r="AH294" s="22">
        <v>22.73</v>
      </c>
      <c r="AI294" s="23">
        <v>6075</v>
      </c>
      <c r="AJ294" s="22">
        <v>22.73</v>
      </c>
      <c r="AK294" s="23">
        <v>14580</v>
      </c>
      <c r="AL294" s="22">
        <v>22.73</v>
      </c>
      <c r="AM294" s="23">
        <v>72900</v>
      </c>
      <c r="AN294" s="22">
        <v>22.73</v>
      </c>
      <c r="AO294" s="29"/>
      <c r="AP294" s="40">
        <v>0</v>
      </c>
      <c r="AQ294" s="41">
        <v>0</v>
      </c>
      <c r="AR294" s="40">
        <v>706.21</v>
      </c>
      <c r="AS294" s="41">
        <v>9.93</v>
      </c>
      <c r="AT294" s="40">
        <v>860.11</v>
      </c>
      <c r="AU294" s="41">
        <v>11.58</v>
      </c>
      <c r="AV294" s="29"/>
      <c r="AW294" s="42">
        <v>1.6</v>
      </c>
      <c r="AX294" s="42">
        <v>1.6</v>
      </c>
      <c r="AY294" s="22">
        <v>0</v>
      </c>
      <c r="AZ294" s="42">
        <v>0</v>
      </c>
      <c r="BA294" s="22">
        <v>0</v>
      </c>
      <c r="BB294" s="42">
        <v>0</v>
      </c>
      <c r="BC294" s="22">
        <v>0</v>
      </c>
      <c r="BD294" s="29"/>
      <c r="BE294" s="43">
        <v>83.85</v>
      </c>
      <c r="BF294" s="39">
        <v>7.85</v>
      </c>
      <c r="BG294" s="43">
        <v>75.8</v>
      </c>
      <c r="BH294" s="39">
        <v>7.82</v>
      </c>
      <c r="BI294" s="43">
        <v>51.1</v>
      </c>
      <c r="BJ294" s="39">
        <v>14.45</v>
      </c>
      <c r="BK294" s="43">
        <v>8.6</v>
      </c>
      <c r="BL294" s="39">
        <v>3.61</v>
      </c>
      <c r="BM294" s="29"/>
    </row>
    <row r="295" spans="1:65" x14ac:dyDescent="0.35">
      <c r="A295">
        <v>10</v>
      </c>
      <c r="B295" t="s">
        <v>617</v>
      </c>
      <c r="C295" t="s">
        <v>618</v>
      </c>
      <c r="D295" s="21">
        <v>8.14E-2</v>
      </c>
      <c r="E295" s="22">
        <v>5.98</v>
      </c>
      <c r="F295" s="21">
        <v>0.18149999999999999</v>
      </c>
      <c r="G295" s="22">
        <v>4.3</v>
      </c>
      <c r="H295" s="21">
        <v>0.12820000000000001</v>
      </c>
      <c r="I295" s="22">
        <v>4.3099999999999996</v>
      </c>
      <c r="J295" s="23">
        <v>0.30969999999999998</v>
      </c>
      <c r="K295" s="22">
        <v>4.3</v>
      </c>
      <c r="L295" s="23">
        <v>291.74</v>
      </c>
      <c r="M295" s="29"/>
      <c r="N295" s="38">
        <v>279.70999999999998</v>
      </c>
      <c r="O295" s="39">
        <v>2.67</v>
      </c>
      <c r="P295" s="38">
        <v>314.42</v>
      </c>
      <c r="Q295" s="39">
        <v>4.8600000000000003</v>
      </c>
      <c r="R295" s="29"/>
      <c r="S295" s="23">
        <v>350.77</v>
      </c>
      <c r="T295" s="22">
        <v>0</v>
      </c>
      <c r="U295" s="23">
        <v>350.77</v>
      </c>
      <c r="V295" s="22">
        <v>0</v>
      </c>
      <c r="W295" s="23">
        <v>350.77</v>
      </c>
      <c r="X295" s="22">
        <v>0</v>
      </c>
      <c r="Y295" s="23">
        <v>350.77</v>
      </c>
      <c r="Z295" s="22">
        <v>0</v>
      </c>
      <c r="AA295" s="23">
        <v>350.77</v>
      </c>
      <c r="AB295" s="22">
        <v>0</v>
      </c>
      <c r="AC295" s="23">
        <v>350.77</v>
      </c>
      <c r="AD295" s="22">
        <v>0</v>
      </c>
      <c r="AE295" s="23">
        <v>350.77</v>
      </c>
      <c r="AF295" s="22">
        <v>0</v>
      </c>
      <c r="AG295" s="23">
        <v>2398.77</v>
      </c>
      <c r="AH295" s="22">
        <v>0</v>
      </c>
      <c r="AI295" s="23">
        <v>2910.77</v>
      </c>
      <c r="AJ295" s="22">
        <v>0</v>
      </c>
      <c r="AK295" s="23">
        <v>7390.77</v>
      </c>
      <c r="AL295" s="22">
        <v>0</v>
      </c>
      <c r="AM295" s="23">
        <v>38110.769999999997</v>
      </c>
      <c r="AN295" s="22">
        <v>0</v>
      </c>
      <c r="AO295" s="29"/>
      <c r="AP295" s="40">
        <v>0</v>
      </c>
      <c r="AQ295" s="41">
        <v>0</v>
      </c>
      <c r="AR295" s="40">
        <v>922.22</v>
      </c>
      <c r="AS295" s="41">
        <v>2.64</v>
      </c>
      <c r="AT295" s="40">
        <v>956.93000000000006</v>
      </c>
      <c r="AU295" s="41">
        <v>3.35</v>
      </c>
      <c r="AV295" s="29"/>
      <c r="AW295" s="42">
        <v>1.3</v>
      </c>
      <c r="AX295" s="42">
        <v>1.3</v>
      </c>
      <c r="AY295" s="22">
        <v>4.84</v>
      </c>
      <c r="AZ295" s="42">
        <v>0</v>
      </c>
      <c r="BA295" s="22">
        <v>0</v>
      </c>
      <c r="BB295" s="42">
        <v>2.25</v>
      </c>
      <c r="BC295" s="22">
        <v>7.14</v>
      </c>
      <c r="BD295" s="29"/>
      <c r="BE295" s="43">
        <v>83.87</v>
      </c>
      <c r="BF295" s="39">
        <v>7.82</v>
      </c>
      <c r="BG295" s="43">
        <v>75.8</v>
      </c>
      <c r="BH295" s="39">
        <v>7.81</v>
      </c>
      <c r="BI295" s="43">
        <v>51.11</v>
      </c>
      <c r="BJ295" s="39">
        <v>14.47</v>
      </c>
      <c r="BK295" s="43">
        <v>10.050000000000001</v>
      </c>
      <c r="BL295" s="39">
        <v>5.24</v>
      </c>
      <c r="BM295" s="29"/>
    </row>
    <row r="296" spans="1:65" x14ac:dyDescent="0.35">
      <c r="A296">
        <v>10</v>
      </c>
      <c r="B296" t="s">
        <v>619</v>
      </c>
      <c r="C296" t="s">
        <v>620</v>
      </c>
      <c r="D296" s="21">
        <v>7.9500000000000001E-2</v>
      </c>
      <c r="E296" s="22">
        <v>1.57</v>
      </c>
      <c r="F296" s="21">
        <v>0.15379999999999999</v>
      </c>
      <c r="G296" s="22">
        <v>-5.25</v>
      </c>
      <c r="H296" s="21">
        <v>0.12670000000000001</v>
      </c>
      <c r="I296" s="22">
        <v>-3.57</v>
      </c>
      <c r="J296" s="23">
        <v>0.28049999999999997</v>
      </c>
      <c r="K296" s="22">
        <v>-4.5</v>
      </c>
      <c r="L296" s="23">
        <v>337.75</v>
      </c>
      <c r="M296" s="29"/>
      <c r="N296" s="38">
        <v>251.97</v>
      </c>
      <c r="O296" s="39">
        <v>12.84</v>
      </c>
      <c r="P296" s="38">
        <v>328.95</v>
      </c>
      <c r="Q296" s="39">
        <v>12.81</v>
      </c>
      <c r="R296" s="29"/>
      <c r="S296" s="23">
        <v>227.16</v>
      </c>
      <c r="T296" s="22">
        <v>5</v>
      </c>
      <c r="U296" s="23">
        <v>227.16</v>
      </c>
      <c r="V296" s="22">
        <v>5</v>
      </c>
      <c r="W296" s="23" t="s">
        <v>773</v>
      </c>
      <c r="X296" s="22" t="s">
        <v>773</v>
      </c>
      <c r="Y296" s="23" t="s">
        <v>773</v>
      </c>
      <c r="Z296" s="22" t="s">
        <v>773</v>
      </c>
      <c r="AA296" s="23" t="s">
        <v>773</v>
      </c>
      <c r="AB296" s="22" t="s">
        <v>773</v>
      </c>
      <c r="AC296" s="23" t="s">
        <v>773</v>
      </c>
      <c r="AD296" s="22" t="s">
        <v>773</v>
      </c>
      <c r="AE296" s="23" t="s">
        <v>773</v>
      </c>
      <c r="AF296" s="22" t="s">
        <v>773</v>
      </c>
      <c r="AG296" s="23" t="s">
        <v>773</v>
      </c>
      <c r="AH296" s="22" t="s">
        <v>773</v>
      </c>
      <c r="AI296" s="23" t="s">
        <v>773</v>
      </c>
      <c r="AJ296" s="22" t="s">
        <v>773</v>
      </c>
      <c r="AK296" s="23" t="s">
        <v>773</v>
      </c>
      <c r="AL296" s="22" t="s">
        <v>773</v>
      </c>
      <c r="AM296" s="23" t="s">
        <v>773</v>
      </c>
      <c r="AN296" s="22" t="s">
        <v>773</v>
      </c>
      <c r="AO296" s="29"/>
      <c r="AP296" s="40">
        <v>0</v>
      </c>
      <c r="AQ296" s="41">
        <v>0</v>
      </c>
      <c r="AR296" s="40">
        <v>816.88</v>
      </c>
      <c r="AS296" s="41">
        <v>5.79</v>
      </c>
      <c r="AT296" s="40">
        <v>893.86</v>
      </c>
      <c r="AU296" s="41">
        <v>6.36</v>
      </c>
      <c r="AV296" s="29"/>
      <c r="AW296" s="42">
        <v>1.1000000000000001</v>
      </c>
      <c r="AX296" s="42">
        <v>1.1000000000000001</v>
      </c>
      <c r="AY296" s="22">
        <v>4.76</v>
      </c>
      <c r="AZ296" s="42">
        <v>0</v>
      </c>
      <c r="BA296" s="22">
        <v>0</v>
      </c>
      <c r="BB296" s="42">
        <v>0</v>
      </c>
      <c r="BC296" s="22">
        <v>0</v>
      </c>
      <c r="BD296" s="29"/>
      <c r="BE296" s="43">
        <v>83.85</v>
      </c>
      <c r="BF296" s="39">
        <v>7.71</v>
      </c>
      <c r="BG296" s="43">
        <v>75.8</v>
      </c>
      <c r="BH296" s="39">
        <v>7.75</v>
      </c>
      <c r="BI296" s="43">
        <v>51.1</v>
      </c>
      <c r="BJ296" s="39">
        <v>14.45</v>
      </c>
      <c r="BK296" s="43">
        <v>7.5</v>
      </c>
      <c r="BL296" s="39">
        <v>0</v>
      </c>
      <c r="BM296" s="29"/>
    </row>
    <row r="297" spans="1:65" x14ac:dyDescent="0.35">
      <c r="A297">
        <v>10</v>
      </c>
      <c r="B297" t="s">
        <v>621</v>
      </c>
      <c r="C297" t="s">
        <v>622</v>
      </c>
      <c r="D297" s="21">
        <v>7.5700000000000003E-2</v>
      </c>
      <c r="E297" s="22">
        <v>9.41</v>
      </c>
      <c r="F297" s="21">
        <v>0.34470000000000001</v>
      </c>
      <c r="G297" s="22">
        <v>10.75</v>
      </c>
      <c r="H297" s="21">
        <v>0.27610000000000001</v>
      </c>
      <c r="I297" s="22">
        <v>10.75</v>
      </c>
      <c r="J297" s="23">
        <v>0.62080000000000002</v>
      </c>
      <c r="K297" s="22">
        <v>10.75</v>
      </c>
      <c r="L297" s="23">
        <v>380.17</v>
      </c>
      <c r="M297" s="29"/>
      <c r="N297" s="38">
        <v>245.52</v>
      </c>
      <c r="O297" s="39">
        <v>7.35</v>
      </c>
      <c r="P297" s="38">
        <v>302.76</v>
      </c>
      <c r="Q297" s="39">
        <v>7.27</v>
      </c>
      <c r="R297" s="29"/>
      <c r="S297" s="23">
        <v>148.19999999999999</v>
      </c>
      <c r="T297" s="22">
        <v>8.56</v>
      </c>
      <c r="U297" s="23">
        <v>148.19999999999999</v>
      </c>
      <c r="V297" s="22">
        <v>8.56</v>
      </c>
      <c r="W297" s="23">
        <v>148.19999999999999</v>
      </c>
      <c r="X297" s="22">
        <v>8.56</v>
      </c>
      <c r="Y297" s="23">
        <v>148.19999999999999</v>
      </c>
      <c r="Z297" s="22">
        <v>8.56</v>
      </c>
      <c r="AA297" s="23">
        <v>148.19999999999999</v>
      </c>
      <c r="AB297" s="22">
        <v>8.56</v>
      </c>
      <c r="AC297" s="23">
        <v>148.19999999999999</v>
      </c>
      <c r="AD297" s="22">
        <v>8.56</v>
      </c>
      <c r="AE297" s="23">
        <v>148.19999999999999</v>
      </c>
      <c r="AF297" s="22">
        <v>8.56</v>
      </c>
      <c r="AG297" s="23">
        <v>2321.1999999999998</v>
      </c>
      <c r="AH297" s="22">
        <v>6.26</v>
      </c>
      <c r="AI297" s="23">
        <v>2843.2</v>
      </c>
      <c r="AJ297" s="22">
        <v>6.23</v>
      </c>
      <c r="AK297" s="23">
        <v>6833.2000000000007</v>
      </c>
      <c r="AL297" s="22">
        <v>6.12</v>
      </c>
      <c r="AM297" s="23">
        <v>28693.200000000001</v>
      </c>
      <c r="AN297" s="22">
        <v>6.12</v>
      </c>
      <c r="AO297" s="29"/>
      <c r="AP297" s="40">
        <v>0</v>
      </c>
      <c r="AQ297" s="41">
        <v>0</v>
      </c>
      <c r="AR297" s="40">
        <v>773.8900000000001</v>
      </c>
      <c r="AS297" s="41">
        <v>8.59</v>
      </c>
      <c r="AT297" s="40">
        <v>831.13000000000011</v>
      </c>
      <c r="AU297" s="41">
        <v>8.4700000000000006</v>
      </c>
      <c r="AV297" s="29"/>
      <c r="AW297" s="42">
        <v>0.85</v>
      </c>
      <c r="AX297" s="42">
        <v>4.75</v>
      </c>
      <c r="AY297" s="22">
        <v>7.95</v>
      </c>
      <c r="AZ297" s="42">
        <v>102.12</v>
      </c>
      <c r="BA297" s="22">
        <v>8.41</v>
      </c>
      <c r="BB297" s="42">
        <v>4.05</v>
      </c>
      <c r="BC297" s="22">
        <v>3.05</v>
      </c>
      <c r="BD297" s="29"/>
      <c r="BE297" s="43">
        <v>83.85</v>
      </c>
      <c r="BF297" s="39">
        <v>7.71</v>
      </c>
      <c r="BG297" s="43">
        <v>75.8</v>
      </c>
      <c r="BH297" s="39">
        <v>7.75</v>
      </c>
      <c r="BI297" s="43">
        <v>51.1</v>
      </c>
      <c r="BJ297" s="39">
        <v>14.45</v>
      </c>
      <c r="BK297" s="43">
        <v>12.65</v>
      </c>
      <c r="BL297" s="39">
        <v>8.58</v>
      </c>
      <c r="BM297" s="29"/>
    </row>
    <row r="298" spans="1:65" x14ac:dyDescent="0.35">
      <c r="A298">
        <v>10</v>
      </c>
      <c r="B298" t="s">
        <v>623</v>
      </c>
      <c r="C298" t="s">
        <v>624</v>
      </c>
      <c r="D298" s="21">
        <v>0.1182</v>
      </c>
      <c r="E298" s="22">
        <v>5.88</v>
      </c>
      <c r="F298" s="21">
        <v>0.31659999999999999</v>
      </c>
      <c r="G298" s="22">
        <v>5.64</v>
      </c>
      <c r="H298" s="21">
        <v>0.2011</v>
      </c>
      <c r="I298" s="22">
        <v>4.1100000000000003</v>
      </c>
      <c r="J298" s="23">
        <v>0.51770000000000005</v>
      </c>
      <c r="K298" s="22">
        <v>5.04</v>
      </c>
      <c r="L298" s="23">
        <v>618.45000000000005</v>
      </c>
      <c r="M298" s="29"/>
      <c r="N298" s="38">
        <v>242.62</v>
      </c>
      <c r="O298" s="39">
        <v>-1.46</v>
      </c>
      <c r="P298" s="38">
        <v>293.24</v>
      </c>
      <c r="Q298" s="39">
        <v>-1.21</v>
      </c>
      <c r="R298" s="29"/>
      <c r="S298" s="23">
        <v>141.08000000000001</v>
      </c>
      <c r="T298" s="22">
        <v>3.22</v>
      </c>
      <c r="U298" s="23">
        <v>160.79</v>
      </c>
      <c r="V298" s="22">
        <v>3.17</v>
      </c>
      <c r="W298" s="23">
        <v>152.63999999999999</v>
      </c>
      <c r="X298" s="22">
        <v>3.19</v>
      </c>
      <c r="Y298" s="23">
        <v>188.64</v>
      </c>
      <c r="Z298" s="22">
        <v>3.13</v>
      </c>
      <c r="AA298" s="23">
        <v>224.64</v>
      </c>
      <c r="AB298" s="22">
        <v>3.08</v>
      </c>
      <c r="AC298" s="23">
        <v>260.64</v>
      </c>
      <c r="AD298" s="22">
        <v>3.05</v>
      </c>
      <c r="AE298" s="23">
        <v>296.64</v>
      </c>
      <c r="AF298" s="22">
        <v>3.03</v>
      </c>
      <c r="AG298" s="23">
        <v>872.64</v>
      </c>
      <c r="AH298" s="22">
        <v>2.92</v>
      </c>
      <c r="AI298" s="23">
        <v>1016.64</v>
      </c>
      <c r="AJ298" s="22">
        <v>2.91</v>
      </c>
      <c r="AK298" s="23">
        <v>2276.64</v>
      </c>
      <c r="AL298" s="22">
        <v>2.88</v>
      </c>
      <c r="AM298" s="23">
        <v>10916.64</v>
      </c>
      <c r="AN298" s="22">
        <v>2.86</v>
      </c>
      <c r="AO298" s="29"/>
      <c r="AP298" s="40">
        <v>0</v>
      </c>
      <c r="AQ298" s="41">
        <v>0</v>
      </c>
      <c r="AR298" s="40">
        <v>1002.1500000000001</v>
      </c>
      <c r="AS298" s="41">
        <v>3.63</v>
      </c>
      <c r="AT298" s="40">
        <v>1072.48</v>
      </c>
      <c r="AU298" s="41">
        <v>3.44</v>
      </c>
      <c r="AV298" s="29"/>
      <c r="AW298" s="42">
        <v>1.5</v>
      </c>
      <c r="AX298" s="42">
        <v>2.0499999999999998</v>
      </c>
      <c r="AY298" s="22">
        <v>2.5</v>
      </c>
      <c r="AZ298" s="42">
        <v>0</v>
      </c>
      <c r="BA298" s="22">
        <v>0</v>
      </c>
      <c r="BB298" s="42">
        <v>0</v>
      </c>
      <c r="BC298" s="22">
        <v>0</v>
      </c>
      <c r="BD298" s="29"/>
      <c r="BE298" s="43">
        <v>83.85</v>
      </c>
      <c r="BF298" s="39">
        <v>7.71</v>
      </c>
      <c r="BG298" s="43">
        <v>75.8</v>
      </c>
      <c r="BH298" s="39">
        <v>7.75</v>
      </c>
      <c r="BI298" s="43">
        <v>51.1</v>
      </c>
      <c r="BJ298" s="39">
        <v>14.45</v>
      </c>
      <c r="BK298" s="43">
        <v>12.75</v>
      </c>
      <c r="BL298" s="39">
        <v>3.24</v>
      </c>
      <c r="BM298" s="29"/>
    </row>
    <row r="299" spans="1:65" x14ac:dyDescent="0.35">
      <c r="A299">
        <v>10</v>
      </c>
      <c r="B299" t="s">
        <v>625</v>
      </c>
      <c r="C299" t="s">
        <v>626</v>
      </c>
      <c r="D299" s="21">
        <v>0.1026</v>
      </c>
      <c r="E299" s="22">
        <v>10.039999999999999</v>
      </c>
      <c r="F299" s="21">
        <v>0.1613</v>
      </c>
      <c r="G299" s="22">
        <v>6.08</v>
      </c>
      <c r="H299" s="21">
        <v>0.12770000000000001</v>
      </c>
      <c r="I299" s="22">
        <v>2.76</v>
      </c>
      <c r="J299" s="23">
        <v>0.28900000000000003</v>
      </c>
      <c r="K299" s="22">
        <v>4.58</v>
      </c>
      <c r="L299" s="23">
        <v>482.32</v>
      </c>
      <c r="M299" s="29"/>
      <c r="N299" s="38">
        <v>179.53</v>
      </c>
      <c r="O299" s="39">
        <v>2.87</v>
      </c>
      <c r="P299" s="38">
        <v>226.47</v>
      </c>
      <c r="Q299" s="39">
        <v>3.2</v>
      </c>
      <c r="R299" s="29"/>
      <c r="S299" s="23">
        <v>198.65</v>
      </c>
      <c r="T299" s="22">
        <v>5.87</v>
      </c>
      <c r="U299" s="23">
        <v>198.65</v>
      </c>
      <c r="V299" s="22">
        <v>5.87</v>
      </c>
      <c r="W299" s="23">
        <v>297.95999999999998</v>
      </c>
      <c r="X299" s="22">
        <v>5.87</v>
      </c>
      <c r="Y299" s="23">
        <v>297.95999999999998</v>
      </c>
      <c r="Z299" s="22">
        <v>5.87</v>
      </c>
      <c r="AA299" s="23">
        <v>297.95999999999998</v>
      </c>
      <c r="AB299" s="22">
        <v>5.87</v>
      </c>
      <c r="AC299" s="23">
        <v>297.95999999999998</v>
      </c>
      <c r="AD299" s="22">
        <v>5.87</v>
      </c>
      <c r="AE299" s="23">
        <v>297.95999999999998</v>
      </c>
      <c r="AF299" s="22">
        <v>5.87</v>
      </c>
      <c r="AG299" s="23">
        <v>297.95999999999998</v>
      </c>
      <c r="AH299" s="22">
        <v>5.87</v>
      </c>
      <c r="AI299" s="23">
        <v>297.95999999999998</v>
      </c>
      <c r="AJ299" s="22">
        <v>5.87</v>
      </c>
      <c r="AK299" s="23">
        <v>297.95999999999998</v>
      </c>
      <c r="AL299" s="22">
        <v>5.87</v>
      </c>
      <c r="AM299" s="23">
        <v>297.95999999999998</v>
      </c>
      <c r="AN299" s="22">
        <v>5.87</v>
      </c>
      <c r="AO299" s="29"/>
      <c r="AP299" s="40">
        <v>0</v>
      </c>
      <c r="AQ299" s="41">
        <v>0</v>
      </c>
      <c r="AR299" s="40">
        <v>860.5</v>
      </c>
      <c r="AS299" s="41">
        <v>7.5</v>
      </c>
      <c r="AT299" s="40">
        <v>907.43999999999994</v>
      </c>
      <c r="AU299" s="41">
        <v>7.34</v>
      </c>
      <c r="AV299" s="29"/>
      <c r="AW299" s="42">
        <v>1.45</v>
      </c>
      <c r="AX299" s="42">
        <v>2.25</v>
      </c>
      <c r="AY299" s="22">
        <v>66.67</v>
      </c>
      <c r="AZ299" s="42">
        <v>63</v>
      </c>
      <c r="BA299" s="22">
        <v>0</v>
      </c>
      <c r="BB299" s="42" t="s">
        <v>949</v>
      </c>
      <c r="BC299" s="22" t="s">
        <v>949</v>
      </c>
      <c r="BD299" s="29"/>
      <c r="BE299" s="43">
        <v>83.85</v>
      </c>
      <c r="BF299" s="39">
        <v>7.71</v>
      </c>
      <c r="BG299" s="43">
        <v>75.8</v>
      </c>
      <c r="BH299" s="39">
        <v>7.75</v>
      </c>
      <c r="BI299" s="43">
        <v>51.1</v>
      </c>
      <c r="BJ299" s="39">
        <v>14.45</v>
      </c>
      <c r="BK299" s="43">
        <v>13.1</v>
      </c>
      <c r="BL299" s="39">
        <v>10.08</v>
      </c>
      <c r="BM299" s="29"/>
    </row>
    <row r="300" spans="1:65" x14ac:dyDescent="0.35">
      <c r="A300">
        <v>10</v>
      </c>
      <c r="B300" t="s">
        <v>627</v>
      </c>
      <c r="C300" t="s">
        <v>628</v>
      </c>
      <c r="D300" s="21">
        <v>7.6999999999999999E-2</v>
      </c>
      <c r="E300" s="22">
        <v>9.44</v>
      </c>
      <c r="F300" s="21">
        <v>0.1966</v>
      </c>
      <c r="G300" s="22">
        <v>7.7</v>
      </c>
      <c r="H300" s="21">
        <v>0.16439999999999999</v>
      </c>
      <c r="I300" s="22">
        <v>9.3000000000000007</v>
      </c>
      <c r="J300" s="23">
        <v>0.36099999999999999</v>
      </c>
      <c r="K300" s="22">
        <v>8.42</v>
      </c>
      <c r="L300" s="23">
        <v>420.03</v>
      </c>
      <c r="M300" s="29"/>
      <c r="N300" s="38">
        <v>267</v>
      </c>
      <c r="O300" s="39">
        <v>0.14000000000000001</v>
      </c>
      <c r="P300" s="38">
        <v>334.68</v>
      </c>
      <c r="Q300" s="39">
        <v>2.73</v>
      </c>
      <c r="R300" s="29"/>
      <c r="S300" s="23">
        <v>209.84</v>
      </c>
      <c r="T300" s="22">
        <v>5.05</v>
      </c>
      <c r="U300" s="23">
        <v>209.84</v>
      </c>
      <c r="V300" s="22">
        <v>5.05</v>
      </c>
      <c r="W300" s="23">
        <v>209.84</v>
      </c>
      <c r="X300" s="22">
        <v>5.05</v>
      </c>
      <c r="Y300" s="23">
        <v>209.84</v>
      </c>
      <c r="Z300" s="22">
        <v>5.05</v>
      </c>
      <c r="AA300" s="23">
        <v>209.84</v>
      </c>
      <c r="AB300" s="22">
        <v>5.05</v>
      </c>
      <c r="AC300" s="23">
        <v>209.84</v>
      </c>
      <c r="AD300" s="22">
        <v>5.05</v>
      </c>
      <c r="AE300" s="23">
        <v>209.84</v>
      </c>
      <c r="AF300" s="22">
        <v>5.05</v>
      </c>
      <c r="AG300" s="23">
        <v>777.84</v>
      </c>
      <c r="AH300" s="22">
        <v>6.27</v>
      </c>
      <c r="AI300" s="23">
        <v>919.84</v>
      </c>
      <c r="AJ300" s="22">
        <v>6.34</v>
      </c>
      <c r="AK300" s="23">
        <v>1946.04</v>
      </c>
      <c r="AL300" s="22">
        <v>6.55</v>
      </c>
      <c r="AM300" s="23">
        <v>7605.84</v>
      </c>
      <c r="AN300" s="22">
        <v>6.68</v>
      </c>
      <c r="AO300" s="29"/>
      <c r="AP300" s="40">
        <v>0</v>
      </c>
      <c r="AQ300" s="41">
        <v>0</v>
      </c>
      <c r="AR300" s="40">
        <v>896.87</v>
      </c>
      <c r="AS300" s="41">
        <v>5.49</v>
      </c>
      <c r="AT300" s="40">
        <v>964.55000000000007</v>
      </c>
      <c r="AU300" s="41">
        <v>6.07</v>
      </c>
      <c r="AV300" s="29"/>
      <c r="AW300" s="42">
        <v>0</v>
      </c>
      <c r="AX300" s="42">
        <v>0</v>
      </c>
      <c r="AY300" s="22">
        <v>0</v>
      </c>
      <c r="AZ300" s="42">
        <v>0</v>
      </c>
      <c r="BA300" s="22">
        <v>0</v>
      </c>
      <c r="BB300" s="42">
        <v>0</v>
      </c>
      <c r="BC300" s="22">
        <v>0</v>
      </c>
      <c r="BD300" s="29"/>
      <c r="BE300" s="43">
        <v>83.85</v>
      </c>
      <c r="BF300" s="39">
        <v>7.71</v>
      </c>
      <c r="BG300" s="43">
        <v>75.8</v>
      </c>
      <c r="BH300" s="39">
        <v>7.75</v>
      </c>
      <c r="BI300" s="43">
        <v>51.1</v>
      </c>
      <c r="BJ300" s="39">
        <v>14.45</v>
      </c>
      <c r="BK300" s="43">
        <v>8.6999999999999993</v>
      </c>
      <c r="BL300" s="39">
        <v>5.45</v>
      </c>
      <c r="BM300" s="29"/>
    </row>
    <row r="301" spans="1:65" x14ac:dyDescent="0.35">
      <c r="A301">
        <v>10</v>
      </c>
      <c r="B301" t="s">
        <v>629</v>
      </c>
      <c r="C301" t="s">
        <v>630</v>
      </c>
      <c r="D301" s="21">
        <v>9.3299999999999994E-2</v>
      </c>
      <c r="E301" s="22">
        <v>5.0999999999999996</v>
      </c>
      <c r="F301" s="21">
        <v>0.18690000000000001</v>
      </c>
      <c r="G301" s="22">
        <v>-12.33</v>
      </c>
      <c r="H301" s="21">
        <v>0.17910000000000001</v>
      </c>
      <c r="I301" s="22">
        <v>3.76</v>
      </c>
      <c r="J301" s="23">
        <v>0.36599999999999999</v>
      </c>
      <c r="K301" s="22">
        <v>-5.13</v>
      </c>
      <c r="L301" s="23">
        <v>361.59</v>
      </c>
      <c r="M301" s="29"/>
      <c r="N301" s="38">
        <v>308</v>
      </c>
      <c r="O301" s="39">
        <v>0</v>
      </c>
      <c r="P301" s="38">
        <v>411</v>
      </c>
      <c r="Q301" s="39">
        <v>0</v>
      </c>
      <c r="R301" s="29"/>
      <c r="S301" s="23">
        <v>140</v>
      </c>
      <c r="T301" s="22">
        <v>6.87</v>
      </c>
      <c r="U301" s="23">
        <v>165</v>
      </c>
      <c r="V301" s="22">
        <v>7.14</v>
      </c>
      <c r="W301" s="23">
        <v>282</v>
      </c>
      <c r="X301" s="22">
        <v>7.22</v>
      </c>
      <c r="Y301" s="23">
        <v>282</v>
      </c>
      <c r="Z301" s="22">
        <v>7.22</v>
      </c>
      <c r="AA301" s="23">
        <v>282</v>
      </c>
      <c r="AB301" s="22">
        <v>7.22</v>
      </c>
      <c r="AC301" s="23">
        <v>282</v>
      </c>
      <c r="AD301" s="22">
        <v>7.22</v>
      </c>
      <c r="AE301" s="23">
        <v>282</v>
      </c>
      <c r="AF301" s="22">
        <v>7.22</v>
      </c>
      <c r="AG301" s="23">
        <v>282</v>
      </c>
      <c r="AH301" s="22">
        <v>7.22</v>
      </c>
      <c r="AI301" s="23">
        <v>282</v>
      </c>
      <c r="AJ301" s="22">
        <v>7.22</v>
      </c>
      <c r="AK301" s="23">
        <v>282</v>
      </c>
      <c r="AL301" s="22">
        <v>7.22</v>
      </c>
      <c r="AM301" s="23">
        <v>282</v>
      </c>
      <c r="AN301" s="22">
        <v>7.22</v>
      </c>
      <c r="AO301" s="29"/>
      <c r="AP301" s="40">
        <v>0</v>
      </c>
      <c r="AQ301" s="41">
        <v>0</v>
      </c>
      <c r="AR301" s="40">
        <v>809.58999999999992</v>
      </c>
      <c r="AS301" s="41">
        <v>3.39</v>
      </c>
      <c r="AT301" s="40">
        <v>937.58999999999992</v>
      </c>
      <c r="AU301" s="41">
        <v>3.14</v>
      </c>
      <c r="AV301" s="29"/>
      <c r="AW301" s="42">
        <v>1.3</v>
      </c>
      <c r="AX301" s="42">
        <v>1.3</v>
      </c>
      <c r="AY301" s="22">
        <v>13.04</v>
      </c>
      <c r="AZ301" s="42">
        <v>0</v>
      </c>
      <c r="BA301" s="22">
        <v>0</v>
      </c>
      <c r="BB301" s="42">
        <v>0</v>
      </c>
      <c r="BC301" s="22">
        <v>0</v>
      </c>
      <c r="BD301" s="29"/>
      <c r="BE301" s="43">
        <v>83</v>
      </c>
      <c r="BF301" s="39">
        <v>7.79</v>
      </c>
      <c r="BG301" s="43">
        <v>75</v>
      </c>
      <c r="BH301" s="39">
        <v>7.14</v>
      </c>
      <c r="BI301" s="43">
        <v>42</v>
      </c>
      <c r="BJ301" s="39">
        <v>10.53</v>
      </c>
      <c r="BK301" s="43">
        <v>8</v>
      </c>
      <c r="BL301" s="39">
        <v>6.67</v>
      </c>
      <c r="BM301" s="29"/>
    </row>
    <row r="302" spans="1:65" x14ac:dyDescent="0.35">
      <c r="A302">
        <v>10</v>
      </c>
      <c r="B302" t="s">
        <v>631</v>
      </c>
      <c r="C302" t="s">
        <v>632</v>
      </c>
      <c r="D302" s="21">
        <v>7.7600000000000002E-2</v>
      </c>
      <c r="E302" s="22">
        <v>13.32</v>
      </c>
      <c r="F302" s="21">
        <v>0.21060000000000001</v>
      </c>
      <c r="G302" s="22">
        <v>8.94</v>
      </c>
      <c r="H302" s="21">
        <v>0.1666</v>
      </c>
      <c r="I302" s="22">
        <v>3.51</v>
      </c>
      <c r="J302" s="23">
        <v>0.37719999999999998</v>
      </c>
      <c r="K302" s="22">
        <v>6.47</v>
      </c>
      <c r="L302" s="23">
        <v>321.02999999999997</v>
      </c>
      <c r="M302" s="29"/>
      <c r="N302" s="38">
        <v>291.77999999999997</v>
      </c>
      <c r="O302" s="39">
        <v>4.8899999999999997</v>
      </c>
      <c r="P302" s="38">
        <v>324.2</v>
      </c>
      <c r="Q302" s="39">
        <v>4.8899999999999997</v>
      </c>
      <c r="R302" s="29"/>
      <c r="S302" s="23">
        <v>114.24</v>
      </c>
      <c r="T302" s="22">
        <v>8.84</v>
      </c>
      <c r="U302" s="23">
        <v>114.24</v>
      </c>
      <c r="V302" s="22">
        <v>8.84</v>
      </c>
      <c r="W302" s="23">
        <v>114.24</v>
      </c>
      <c r="X302" s="22">
        <v>8.84</v>
      </c>
      <c r="Y302" s="23">
        <v>114.24</v>
      </c>
      <c r="Z302" s="22">
        <v>8.84</v>
      </c>
      <c r="AA302" s="23">
        <v>394.94</v>
      </c>
      <c r="AB302" s="22">
        <v>8.83</v>
      </c>
      <c r="AC302" s="23">
        <v>394.94</v>
      </c>
      <c r="AD302" s="22">
        <v>8.83</v>
      </c>
      <c r="AE302" s="23">
        <v>394.94</v>
      </c>
      <c r="AF302" s="22">
        <v>8.83</v>
      </c>
      <c r="AG302" s="23">
        <v>1752.72</v>
      </c>
      <c r="AH302" s="22">
        <v>8.83</v>
      </c>
      <c r="AI302" s="23">
        <v>1752.72</v>
      </c>
      <c r="AJ302" s="22">
        <v>8.83</v>
      </c>
      <c r="AK302" s="23">
        <v>7082.67</v>
      </c>
      <c r="AL302" s="22">
        <v>8.83</v>
      </c>
      <c r="AM302" s="23">
        <v>31125.79</v>
      </c>
      <c r="AN302" s="22">
        <v>8.83</v>
      </c>
      <c r="AO302" s="29"/>
      <c r="AP302" s="40">
        <v>0</v>
      </c>
      <c r="AQ302" s="41">
        <v>0</v>
      </c>
      <c r="AR302" s="40">
        <v>727.05</v>
      </c>
      <c r="AS302" s="41">
        <v>9.1</v>
      </c>
      <c r="AT302" s="40">
        <v>759.47</v>
      </c>
      <c r="AU302" s="41">
        <v>8.91</v>
      </c>
      <c r="AV302" s="29"/>
      <c r="AW302" s="42">
        <v>1.85</v>
      </c>
      <c r="AX302" s="42">
        <v>4.8</v>
      </c>
      <c r="AY302" s="22">
        <v>3.83</v>
      </c>
      <c r="AZ302" s="42">
        <v>128.76</v>
      </c>
      <c r="BA302" s="22">
        <v>8.44</v>
      </c>
      <c r="BB302" s="42">
        <v>16.5</v>
      </c>
      <c r="BC302" s="22">
        <v>0</v>
      </c>
      <c r="BD302" s="29"/>
      <c r="BE302" s="43">
        <v>83.85</v>
      </c>
      <c r="BF302" s="39">
        <v>7.71</v>
      </c>
      <c r="BG302" s="43">
        <v>75.8</v>
      </c>
      <c r="BH302" s="39">
        <v>7.75</v>
      </c>
      <c r="BI302" s="43">
        <v>51.1</v>
      </c>
      <c r="BJ302" s="39">
        <v>14.45</v>
      </c>
      <c r="BK302" s="43">
        <v>22.8</v>
      </c>
      <c r="BL302" s="39">
        <v>7.04</v>
      </c>
      <c r="BM302" s="29"/>
    </row>
    <row r="303" spans="1:65" x14ac:dyDescent="0.35">
      <c r="A303">
        <v>10</v>
      </c>
      <c r="B303" t="s">
        <v>633</v>
      </c>
      <c r="C303" t="s">
        <v>634</v>
      </c>
      <c r="D303" s="21">
        <v>0.1027</v>
      </c>
      <c r="E303" s="22">
        <v>1.45</v>
      </c>
      <c r="F303" s="21">
        <v>0.25419999999999998</v>
      </c>
      <c r="G303" s="22">
        <v>-13.92</v>
      </c>
      <c r="H303" s="21">
        <v>0.1993</v>
      </c>
      <c r="I303" s="22">
        <v>-15.59</v>
      </c>
      <c r="J303" s="23">
        <v>0.45350000000000001</v>
      </c>
      <c r="K303" s="22">
        <v>-14.67</v>
      </c>
      <c r="L303" s="23">
        <v>466.73</v>
      </c>
      <c r="M303" s="29"/>
      <c r="N303" s="38">
        <v>235</v>
      </c>
      <c r="O303" s="39">
        <v>-0.84</v>
      </c>
      <c r="P303" s="38">
        <v>330</v>
      </c>
      <c r="Q303" s="39">
        <v>-0.6</v>
      </c>
      <c r="R303" s="29"/>
      <c r="S303" s="23">
        <v>215</v>
      </c>
      <c r="T303" s="22">
        <v>2.38</v>
      </c>
      <c r="U303" s="23">
        <v>215</v>
      </c>
      <c r="V303" s="22">
        <v>2.38</v>
      </c>
      <c r="W303" s="23">
        <v>215</v>
      </c>
      <c r="X303" s="22">
        <v>2.38</v>
      </c>
      <c r="Y303" s="23">
        <v>215</v>
      </c>
      <c r="Z303" s="22">
        <v>2.38</v>
      </c>
      <c r="AA303" s="23">
        <v>215</v>
      </c>
      <c r="AB303" s="22">
        <v>2.38</v>
      </c>
      <c r="AC303" s="23">
        <v>215</v>
      </c>
      <c r="AD303" s="22">
        <v>2.38</v>
      </c>
      <c r="AE303" s="23">
        <v>215</v>
      </c>
      <c r="AF303" s="22">
        <v>2.38</v>
      </c>
      <c r="AG303" s="23">
        <v>215</v>
      </c>
      <c r="AH303" s="22">
        <v>2.38</v>
      </c>
      <c r="AI303" s="23">
        <v>215</v>
      </c>
      <c r="AJ303" s="22">
        <v>2.38</v>
      </c>
      <c r="AK303" s="23">
        <v>215</v>
      </c>
      <c r="AL303" s="22">
        <v>2.38</v>
      </c>
      <c r="AM303" s="23">
        <v>215</v>
      </c>
      <c r="AN303" s="22">
        <v>2.38</v>
      </c>
      <c r="AO303" s="29"/>
      <c r="AP303" s="40">
        <v>0</v>
      </c>
      <c r="AQ303" s="41">
        <v>0</v>
      </c>
      <c r="AR303" s="40">
        <v>916.73</v>
      </c>
      <c r="AS303" s="41">
        <v>1.06</v>
      </c>
      <c r="AT303" s="40">
        <v>1011.73</v>
      </c>
      <c r="AU303" s="41">
        <v>0.96</v>
      </c>
      <c r="AV303" s="29"/>
      <c r="AW303" s="42">
        <v>0</v>
      </c>
      <c r="AX303" s="42">
        <v>0</v>
      </c>
      <c r="AY303" s="22">
        <v>0</v>
      </c>
      <c r="AZ303" s="42">
        <v>0</v>
      </c>
      <c r="BA303" s="22">
        <v>0</v>
      </c>
      <c r="BB303" s="42">
        <v>0.6</v>
      </c>
      <c r="BC303" s="22">
        <v>0</v>
      </c>
      <c r="BD303" s="29"/>
      <c r="BE303" s="43">
        <v>83.85</v>
      </c>
      <c r="BF303" s="39">
        <v>7.85</v>
      </c>
      <c r="BG303" s="43">
        <v>75.8</v>
      </c>
      <c r="BH303" s="39">
        <v>7.82</v>
      </c>
      <c r="BI303" s="43">
        <v>51.1</v>
      </c>
      <c r="BJ303" s="39">
        <v>14.45</v>
      </c>
      <c r="BK303" s="43">
        <v>10.15</v>
      </c>
      <c r="BL303" s="39">
        <v>1.5</v>
      </c>
      <c r="BM303" s="29"/>
    </row>
    <row r="304" spans="1:65" x14ac:dyDescent="0.35">
      <c r="A304">
        <v>10</v>
      </c>
      <c r="B304" t="s">
        <v>635</v>
      </c>
      <c r="C304" t="s">
        <v>636</v>
      </c>
      <c r="D304" s="21">
        <v>9.11E-2</v>
      </c>
      <c r="E304" s="22">
        <v>6.15</v>
      </c>
      <c r="F304" s="21">
        <v>0.23749999999999999</v>
      </c>
      <c r="G304" s="22">
        <v>0.95</v>
      </c>
      <c r="H304" s="21">
        <v>0.13200000000000001</v>
      </c>
      <c r="I304" s="22">
        <v>-1.7</v>
      </c>
      <c r="J304" s="23">
        <v>0.3695</v>
      </c>
      <c r="K304" s="22">
        <v>-0.01</v>
      </c>
      <c r="L304" s="23">
        <v>483.56</v>
      </c>
      <c r="M304" s="29"/>
      <c r="N304" s="38">
        <v>217.31</v>
      </c>
      <c r="O304" s="39">
        <v>5.0999999999999996</v>
      </c>
      <c r="P304" s="38">
        <v>310.60000000000002</v>
      </c>
      <c r="Q304" s="39">
        <v>5.01</v>
      </c>
      <c r="R304" s="29"/>
      <c r="S304" s="23">
        <v>177.56</v>
      </c>
      <c r="T304" s="22">
        <v>4.4800000000000004</v>
      </c>
      <c r="U304" s="23">
        <v>177.56</v>
      </c>
      <c r="V304" s="22">
        <v>4.4800000000000004</v>
      </c>
      <c r="W304" s="23">
        <v>201.05</v>
      </c>
      <c r="X304" s="22">
        <v>7.69</v>
      </c>
      <c r="Y304" s="23">
        <v>201.05</v>
      </c>
      <c r="Z304" s="22">
        <v>7.69</v>
      </c>
      <c r="AA304" s="23">
        <v>201.05</v>
      </c>
      <c r="AB304" s="22">
        <v>7.69</v>
      </c>
      <c r="AC304" s="23">
        <v>201.05</v>
      </c>
      <c r="AD304" s="22">
        <v>-38.46</v>
      </c>
      <c r="AE304" s="23">
        <v>201.05</v>
      </c>
      <c r="AF304" s="22">
        <v>-38.46</v>
      </c>
      <c r="AG304" s="23">
        <v>1500</v>
      </c>
      <c r="AH304" s="22">
        <v>46.08</v>
      </c>
      <c r="AI304" s="23">
        <v>1500</v>
      </c>
      <c r="AJ304" s="22">
        <v>46.08</v>
      </c>
      <c r="AK304" s="23">
        <v>6000</v>
      </c>
      <c r="AL304" s="22">
        <v>257.08999999999997</v>
      </c>
      <c r="AM304" s="23">
        <v>6000</v>
      </c>
      <c r="AN304" s="22">
        <v>198.96</v>
      </c>
      <c r="AO304" s="29"/>
      <c r="AP304" s="40">
        <v>0</v>
      </c>
      <c r="AQ304" s="41">
        <v>0</v>
      </c>
      <c r="AR304" s="40">
        <v>878.43000000000006</v>
      </c>
      <c r="AS304" s="41">
        <v>5.55</v>
      </c>
      <c r="AT304" s="40">
        <v>971.72</v>
      </c>
      <c r="AU304" s="41">
        <v>5.48</v>
      </c>
      <c r="AV304" s="29"/>
      <c r="AW304" s="42">
        <v>1.6</v>
      </c>
      <c r="AX304" s="42">
        <v>2.7</v>
      </c>
      <c r="AY304" s="22">
        <v>0</v>
      </c>
      <c r="AZ304" s="42">
        <v>95.94</v>
      </c>
      <c r="BA304" s="22">
        <v>6.3</v>
      </c>
      <c r="BB304" s="42">
        <v>0</v>
      </c>
      <c r="BC304" s="22">
        <v>0</v>
      </c>
      <c r="BD304" s="29"/>
      <c r="BE304" s="43">
        <v>83.85</v>
      </c>
      <c r="BF304" s="39">
        <v>7.71</v>
      </c>
      <c r="BG304" s="43">
        <v>75.8</v>
      </c>
      <c r="BH304" s="39">
        <v>7.75</v>
      </c>
      <c r="BI304" s="43">
        <v>48.15</v>
      </c>
      <c r="BJ304" s="39">
        <v>16.02</v>
      </c>
      <c r="BK304" s="43">
        <v>14</v>
      </c>
      <c r="BL304" s="39">
        <v>2.94</v>
      </c>
      <c r="BM304" s="29"/>
    </row>
    <row r="305" spans="1:65" x14ac:dyDescent="0.35">
      <c r="A305">
        <v>10</v>
      </c>
      <c r="B305" t="s">
        <v>637</v>
      </c>
      <c r="C305" t="s">
        <v>638</v>
      </c>
      <c r="D305" s="21">
        <v>9.11E-2</v>
      </c>
      <c r="E305" s="22">
        <v>4.4400000000000004</v>
      </c>
      <c r="F305" s="21">
        <v>0.2646</v>
      </c>
      <c r="G305" s="22">
        <v>0.36</v>
      </c>
      <c r="H305" s="21">
        <v>0.20030000000000001</v>
      </c>
      <c r="I305" s="22">
        <v>-1.35</v>
      </c>
      <c r="J305" s="23">
        <v>0.46489999999999998</v>
      </c>
      <c r="K305" s="22">
        <v>-0.38</v>
      </c>
      <c r="L305" s="23">
        <v>585.4</v>
      </c>
      <c r="M305" s="29"/>
      <c r="N305" s="38">
        <v>181.75</v>
      </c>
      <c r="O305" s="39">
        <v>14.31</v>
      </c>
      <c r="P305" s="38">
        <v>301.7</v>
      </c>
      <c r="Q305" s="39">
        <v>13.42</v>
      </c>
      <c r="R305" s="29"/>
      <c r="S305" s="23">
        <v>247.68</v>
      </c>
      <c r="T305" s="22">
        <v>8.86</v>
      </c>
      <c r="U305" s="23">
        <v>247.68</v>
      </c>
      <c r="V305" s="22">
        <v>8.86</v>
      </c>
      <c r="W305" s="23">
        <v>247.68</v>
      </c>
      <c r="X305" s="22">
        <v>8.86</v>
      </c>
      <c r="Y305" s="23">
        <v>247.68</v>
      </c>
      <c r="Z305" s="22">
        <v>8.86</v>
      </c>
      <c r="AA305" s="23">
        <v>250.37</v>
      </c>
      <c r="AB305" s="22">
        <v>8.76</v>
      </c>
      <c r="AC305" s="23">
        <v>519.37</v>
      </c>
      <c r="AD305" s="22">
        <v>4.04</v>
      </c>
      <c r="AE305" s="23">
        <v>788.36999999999989</v>
      </c>
      <c r="AF305" s="22">
        <v>2.62</v>
      </c>
      <c r="AG305" s="23">
        <v>5092.37</v>
      </c>
      <c r="AH305" s="22">
        <v>0.4</v>
      </c>
      <c r="AI305" s="23">
        <v>6168.37</v>
      </c>
      <c r="AJ305" s="22">
        <v>0.33</v>
      </c>
      <c r="AK305" s="23">
        <v>15583.37</v>
      </c>
      <c r="AL305" s="22">
        <v>0.13</v>
      </c>
      <c r="AM305" s="23">
        <v>80143.37</v>
      </c>
      <c r="AN305" s="22">
        <v>0.03</v>
      </c>
      <c r="AO305" s="29"/>
      <c r="AP305" s="40">
        <v>0</v>
      </c>
      <c r="AQ305" s="41">
        <v>0</v>
      </c>
      <c r="AR305" s="40">
        <v>1014.8299999999999</v>
      </c>
      <c r="AS305" s="41">
        <v>7.16</v>
      </c>
      <c r="AT305" s="40">
        <v>1134.78</v>
      </c>
      <c r="AU305" s="41">
        <v>7.66</v>
      </c>
      <c r="AV305" s="29"/>
      <c r="AW305" s="42">
        <v>1.81</v>
      </c>
      <c r="AX305" s="42">
        <v>2.0699999999999998</v>
      </c>
      <c r="AY305" s="22">
        <v>3.5</v>
      </c>
      <c r="AZ305" s="42">
        <v>0</v>
      </c>
      <c r="BA305" s="22">
        <v>0</v>
      </c>
      <c r="BB305" s="42">
        <v>0</v>
      </c>
      <c r="BC305" s="22">
        <v>0</v>
      </c>
      <c r="BD305" s="29"/>
      <c r="BE305" s="43">
        <v>83.85</v>
      </c>
      <c r="BF305" s="39">
        <v>10.62</v>
      </c>
      <c r="BG305" s="43">
        <v>75.8</v>
      </c>
      <c r="BH305" s="39">
        <v>10.66</v>
      </c>
      <c r="BI305" s="43">
        <v>51.1</v>
      </c>
      <c r="BJ305" s="39">
        <v>22.84</v>
      </c>
      <c r="BK305" s="43">
        <v>9.1</v>
      </c>
      <c r="BL305" s="39">
        <v>5.81</v>
      </c>
      <c r="BM305" s="29"/>
    </row>
    <row r="306" spans="1:65" x14ac:dyDescent="0.35">
      <c r="A306">
        <v>10</v>
      </c>
      <c r="B306" t="s">
        <v>639</v>
      </c>
      <c r="C306" t="s">
        <v>640</v>
      </c>
      <c r="D306" s="21">
        <v>0.10038999999999999</v>
      </c>
      <c r="E306" s="22">
        <v>12.95</v>
      </c>
      <c r="F306" s="21">
        <v>0.27255000000000001</v>
      </c>
      <c r="G306" s="22">
        <v>12.28</v>
      </c>
      <c r="H306" s="21">
        <v>0.21923999999999999</v>
      </c>
      <c r="I306" s="22">
        <v>12.28</v>
      </c>
      <c r="J306" s="23">
        <v>0.49179</v>
      </c>
      <c r="K306" s="22">
        <v>12.28</v>
      </c>
      <c r="L306" s="23">
        <v>586.85</v>
      </c>
      <c r="M306" s="29"/>
      <c r="N306" s="38">
        <v>155.41</v>
      </c>
      <c r="O306" s="39">
        <v>-12.89</v>
      </c>
      <c r="P306" s="38">
        <v>247.82</v>
      </c>
      <c r="Q306" s="39">
        <v>-19.75</v>
      </c>
      <c r="R306" s="29"/>
      <c r="S306" s="23">
        <v>203</v>
      </c>
      <c r="T306" s="22">
        <v>1.5</v>
      </c>
      <c r="U306" s="23">
        <v>203</v>
      </c>
      <c r="V306" s="22">
        <v>1.5</v>
      </c>
      <c r="W306" s="23">
        <v>203</v>
      </c>
      <c r="X306" s="22">
        <v>1.5</v>
      </c>
      <c r="Y306" s="23">
        <v>203</v>
      </c>
      <c r="Z306" s="22">
        <v>1.5</v>
      </c>
      <c r="AA306" s="23">
        <v>203</v>
      </c>
      <c r="AB306" s="22">
        <v>1.5</v>
      </c>
      <c r="AC306" s="23">
        <v>203</v>
      </c>
      <c r="AD306" s="22">
        <v>1.5</v>
      </c>
      <c r="AE306" s="23">
        <v>203</v>
      </c>
      <c r="AF306" s="22">
        <v>1.5</v>
      </c>
      <c r="AG306" s="23">
        <v>203</v>
      </c>
      <c r="AH306" s="22">
        <v>1.5</v>
      </c>
      <c r="AI306" s="23">
        <v>203</v>
      </c>
      <c r="AJ306" s="22">
        <v>1.5</v>
      </c>
      <c r="AK306" s="23">
        <v>203</v>
      </c>
      <c r="AL306" s="22">
        <v>1.5</v>
      </c>
      <c r="AM306" s="23">
        <v>203</v>
      </c>
      <c r="AN306" s="22">
        <v>1.5</v>
      </c>
      <c r="AO306" s="29"/>
      <c r="AP306" s="40">
        <v>0</v>
      </c>
      <c r="AQ306" s="41">
        <v>0</v>
      </c>
      <c r="AR306" s="40">
        <v>945.26</v>
      </c>
      <c r="AS306" s="41">
        <v>5.27</v>
      </c>
      <c r="AT306" s="40">
        <v>1037.67</v>
      </c>
      <c r="AU306" s="41">
        <v>0.9</v>
      </c>
      <c r="AV306" s="29"/>
      <c r="AW306" s="42">
        <v>3.95</v>
      </c>
      <c r="AX306" s="42">
        <v>3.95</v>
      </c>
      <c r="AY306" s="22">
        <v>12.86</v>
      </c>
      <c r="AZ306" s="42">
        <v>0</v>
      </c>
      <c r="BA306" s="22">
        <v>0</v>
      </c>
      <c r="BB306" s="42">
        <v>0</v>
      </c>
      <c r="BC306" s="22">
        <v>0</v>
      </c>
      <c r="BD306" s="29"/>
      <c r="BE306" s="43">
        <v>83.85</v>
      </c>
      <c r="BF306" s="39">
        <v>7.71</v>
      </c>
      <c r="BG306" s="43">
        <v>75.8</v>
      </c>
      <c r="BH306" s="39">
        <v>7.75</v>
      </c>
      <c r="BI306" s="43">
        <v>51.1</v>
      </c>
      <c r="BJ306" s="39">
        <v>14.45</v>
      </c>
      <c r="BK306" s="43">
        <v>11</v>
      </c>
      <c r="BL306" s="39">
        <v>5.26</v>
      </c>
      <c r="BM306" s="29"/>
    </row>
    <row r="307" spans="1:65" x14ac:dyDescent="0.35">
      <c r="A307">
        <v>10</v>
      </c>
      <c r="B307" t="s">
        <v>641</v>
      </c>
      <c r="C307" t="s">
        <v>642</v>
      </c>
      <c r="D307" s="21">
        <v>9.1300000000000006E-2</v>
      </c>
      <c r="E307" s="22">
        <v>5.08</v>
      </c>
      <c r="F307" s="21">
        <v>0.24479999999999999</v>
      </c>
      <c r="G307" s="22">
        <v>6.26</v>
      </c>
      <c r="H307" s="21">
        <v>0.1716</v>
      </c>
      <c r="I307" s="22">
        <v>16.62</v>
      </c>
      <c r="J307" s="23">
        <v>0.41639999999999999</v>
      </c>
      <c r="K307" s="22">
        <v>10.3</v>
      </c>
      <c r="L307" s="23">
        <v>377.9</v>
      </c>
      <c r="M307" s="29"/>
      <c r="N307" s="38">
        <v>199.06</v>
      </c>
      <c r="O307" s="39">
        <v>4.8</v>
      </c>
      <c r="P307" s="38">
        <v>236.66</v>
      </c>
      <c r="Q307" s="39">
        <v>4.6500000000000004</v>
      </c>
      <c r="R307" s="29"/>
      <c r="S307" s="23">
        <v>189.2</v>
      </c>
      <c r="T307" s="22">
        <v>8.49</v>
      </c>
      <c r="U307" s="23">
        <v>189.2</v>
      </c>
      <c r="V307" s="22">
        <v>8.49</v>
      </c>
      <c r="W307" s="23">
        <v>189.2</v>
      </c>
      <c r="X307" s="22">
        <v>8.49</v>
      </c>
      <c r="Y307" s="23">
        <v>189.2</v>
      </c>
      <c r="Z307" s="22">
        <v>8.49</v>
      </c>
      <c r="AA307" s="23">
        <v>189.2</v>
      </c>
      <c r="AB307" s="22">
        <v>8.49</v>
      </c>
      <c r="AC307" s="23">
        <v>189.2</v>
      </c>
      <c r="AD307" s="22">
        <v>8.49</v>
      </c>
      <c r="AE307" s="23">
        <v>514.1</v>
      </c>
      <c r="AF307" s="22">
        <v>8.4700000000000006</v>
      </c>
      <c r="AG307" s="23">
        <v>977.44</v>
      </c>
      <c r="AH307" s="22">
        <v>8.4700000000000006</v>
      </c>
      <c r="AI307" s="23">
        <v>1163.3999999999999</v>
      </c>
      <c r="AJ307" s="22">
        <v>8.4700000000000006</v>
      </c>
      <c r="AK307" s="23">
        <v>2739.9500000000003</v>
      </c>
      <c r="AL307" s="22">
        <v>8.4700000000000006</v>
      </c>
      <c r="AM307" s="23">
        <v>10933.1</v>
      </c>
      <c r="AN307" s="22">
        <v>9.2200000000000006</v>
      </c>
      <c r="AO307" s="29"/>
      <c r="AP307" s="40">
        <v>0</v>
      </c>
      <c r="AQ307" s="41">
        <v>0</v>
      </c>
      <c r="AR307" s="40">
        <v>766.16000000000008</v>
      </c>
      <c r="AS307" s="41">
        <v>5.82</v>
      </c>
      <c r="AT307" s="40">
        <v>803.76</v>
      </c>
      <c r="AU307" s="41">
        <v>5.73</v>
      </c>
      <c r="AV307" s="29"/>
      <c r="AW307" s="42">
        <v>2.06</v>
      </c>
      <c r="AX307" s="42">
        <v>2.06</v>
      </c>
      <c r="AY307" s="22">
        <v>5.0999999999999996</v>
      </c>
      <c r="AZ307" s="42">
        <v>57.45</v>
      </c>
      <c r="BA307" s="22">
        <v>5.03</v>
      </c>
      <c r="BB307" s="42">
        <v>1</v>
      </c>
      <c r="BC307" s="22">
        <v>0</v>
      </c>
      <c r="BD307" s="29"/>
      <c r="BE307" s="43">
        <v>83.87</v>
      </c>
      <c r="BF307" s="39">
        <v>7.73</v>
      </c>
      <c r="BG307" s="43">
        <v>75.8</v>
      </c>
      <c r="BH307" s="39">
        <v>7.75</v>
      </c>
      <c r="BI307" s="43">
        <v>51.1</v>
      </c>
      <c r="BJ307" s="39">
        <v>14.45</v>
      </c>
      <c r="BK307" s="43">
        <v>12.9</v>
      </c>
      <c r="BL307" s="39">
        <v>4.88</v>
      </c>
      <c r="BM307" s="29"/>
    </row>
    <row r="308" spans="1:65" x14ac:dyDescent="0.35">
      <c r="A308">
        <v>10</v>
      </c>
      <c r="B308" t="s">
        <v>643</v>
      </c>
      <c r="C308" t="s">
        <v>644</v>
      </c>
      <c r="D308" s="21">
        <v>0.1075</v>
      </c>
      <c r="E308" s="22">
        <v>5.83</v>
      </c>
      <c r="F308" s="21">
        <v>0.18870000000000001</v>
      </c>
      <c r="G308" s="22">
        <v>5.5</v>
      </c>
      <c r="H308" s="21">
        <v>0.15820000000000001</v>
      </c>
      <c r="I308" s="22">
        <v>5.48</v>
      </c>
      <c r="J308" s="23">
        <v>0.34689999999999999</v>
      </c>
      <c r="K308" s="22">
        <v>5.49</v>
      </c>
      <c r="L308" s="23">
        <v>410.94</v>
      </c>
      <c r="M308" s="29"/>
      <c r="N308" s="38">
        <v>256.85000000000002</v>
      </c>
      <c r="O308" s="39">
        <v>7.22</v>
      </c>
      <c r="P308" s="38">
        <v>301.45999999999998</v>
      </c>
      <c r="Q308" s="39">
        <v>6.96</v>
      </c>
      <c r="R308" s="29"/>
      <c r="S308" s="23">
        <v>165.35</v>
      </c>
      <c r="T308" s="22">
        <v>5.05</v>
      </c>
      <c r="U308" s="23">
        <v>220.5</v>
      </c>
      <c r="V308" s="22">
        <v>5</v>
      </c>
      <c r="W308" s="23">
        <v>220.5</v>
      </c>
      <c r="X308" s="22">
        <v>5</v>
      </c>
      <c r="Y308" s="23">
        <v>220.5</v>
      </c>
      <c r="Z308" s="22">
        <v>5</v>
      </c>
      <c r="AA308" s="23">
        <v>220.5</v>
      </c>
      <c r="AB308" s="22">
        <v>5</v>
      </c>
      <c r="AC308" s="23">
        <v>220.5</v>
      </c>
      <c r="AD308" s="22">
        <v>5</v>
      </c>
      <c r="AE308" s="23">
        <v>220.5</v>
      </c>
      <c r="AF308" s="22">
        <v>5</v>
      </c>
      <c r="AG308" s="23">
        <v>1347.5</v>
      </c>
      <c r="AH308" s="22">
        <v>5.36</v>
      </c>
      <c r="AI308" s="23">
        <v>1575.5</v>
      </c>
      <c r="AJ308" s="22">
        <v>5.38</v>
      </c>
      <c r="AK308" s="23">
        <v>3570.4999999999995</v>
      </c>
      <c r="AL308" s="22">
        <v>5.48</v>
      </c>
      <c r="AM308" s="23">
        <v>10950.5</v>
      </c>
      <c r="AN308" s="22">
        <v>4.84</v>
      </c>
      <c r="AO308" s="29"/>
      <c r="AP308" s="40">
        <v>0</v>
      </c>
      <c r="AQ308" s="41">
        <v>0</v>
      </c>
      <c r="AR308" s="40">
        <v>833.14</v>
      </c>
      <c r="AS308" s="41">
        <v>6.1</v>
      </c>
      <c r="AT308" s="40">
        <v>932.9</v>
      </c>
      <c r="AU308" s="41">
        <v>5.99</v>
      </c>
      <c r="AV308" s="29"/>
      <c r="AW308" s="42">
        <v>1.5</v>
      </c>
      <c r="AX308" s="42">
        <v>1.5</v>
      </c>
      <c r="AY308" s="22">
        <v>0</v>
      </c>
      <c r="AZ308" s="42">
        <v>37.5</v>
      </c>
      <c r="BA308" s="22">
        <v>0</v>
      </c>
      <c r="BB308" s="42">
        <v>0</v>
      </c>
      <c r="BC308" s="22">
        <v>0</v>
      </c>
      <c r="BD308" s="29"/>
      <c r="BE308" s="43">
        <v>83.85</v>
      </c>
      <c r="BF308" s="39">
        <v>7.71</v>
      </c>
      <c r="BG308" s="43">
        <v>75.8</v>
      </c>
      <c r="BH308" s="39">
        <v>7.75</v>
      </c>
      <c r="BI308" s="43">
        <v>51.1</v>
      </c>
      <c r="BJ308" s="39">
        <v>14.45</v>
      </c>
      <c r="BK308" s="43">
        <v>10.1</v>
      </c>
      <c r="BL308" s="39">
        <v>5.76</v>
      </c>
      <c r="BM308" s="29"/>
    </row>
    <row r="309" spans="1:65" x14ac:dyDescent="0.35">
      <c r="A309">
        <v>10</v>
      </c>
      <c r="B309" t="s">
        <v>645</v>
      </c>
      <c r="C309" t="s">
        <v>646</v>
      </c>
      <c r="D309" s="21">
        <v>0.1056</v>
      </c>
      <c r="E309" s="22">
        <v>4.92</v>
      </c>
      <c r="F309" s="21">
        <v>0.17899999999999999</v>
      </c>
      <c r="G309" s="22">
        <v>4.24</v>
      </c>
      <c r="H309" s="21">
        <v>0.15160000000000001</v>
      </c>
      <c r="I309" s="22">
        <v>3.22</v>
      </c>
      <c r="J309" s="23">
        <v>0.3306</v>
      </c>
      <c r="K309" s="22">
        <v>3.77</v>
      </c>
      <c r="L309" s="23">
        <v>501.73</v>
      </c>
      <c r="M309" s="29"/>
      <c r="N309" s="38">
        <v>305.02</v>
      </c>
      <c r="O309" s="39">
        <v>-6.13</v>
      </c>
      <c r="P309" s="38">
        <v>450.03</v>
      </c>
      <c r="Q309" s="39">
        <v>18.899999999999999</v>
      </c>
      <c r="R309" s="29"/>
      <c r="S309" s="23">
        <v>293.17</v>
      </c>
      <c r="T309" s="22">
        <v>12.71</v>
      </c>
      <c r="U309" s="23">
        <v>293.17</v>
      </c>
      <c r="V309" s="22">
        <v>12.71</v>
      </c>
      <c r="W309" s="23">
        <v>424.91</v>
      </c>
      <c r="X309" s="22">
        <v>63.35</v>
      </c>
      <c r="Y309" s="23">
        <v>424.91</v>
      </c>
      <c r="Z309" s="22">
        <v>63.35</v>
      </c>
      <c r="AA309" s="23">
        <v>424.91</v>
      </c>
      <c r="AB309" s="22">
        <v>63.35</v>
      </c>
      <c r="AC309" s="23">
        <v>424.91</v>
      </c>
      <c r="AD309" s="22">
        <v>63.35</v>
      </c>
      <c r="AE309" s="23">
        <v>424.91</v>
      </c>
      <c r="AF309" s="22">
        <v>63.35</v>
      </c>
      <c r="AG309" s="23">
        <v>1355.91</v>
      </c>
      <c r="AH309" s="22">
        <v>18.510000000000002</v>
      </c>
      <c r="AI309" s="23">
        <v>1539.91</v>
      </c>
      <c r="AJ309" s="22">
        <v>16.649999999999999</v>
      </c>
      <c r="AK309" s="23">
        <v>3019.9099999999994</v>
      </c>
      <c r="AL309" s="22">
        <v>10.61</v>
      </c>
      <c r="AM309" s="23">
        <v>6939.91</v>
      </c>
      <c r="AN309" s="22">
        <v>8.94</v>
      </c>
      <c r="AO309" s="29"/>
      <c r="AP309" s="40">
        <v>0</v>
      </c>
      <c r="AQ309" s="41">
        <v>0</v>
      </c>
      <c r="AR309" s="40">
        <v>1099.92</v>
      </c>
      <c r="AS309" s="41">
        <v>3.45</v>
      </c>
      <c r="AT309" s="40">
        <v>1244.93</v>
      </c>
      <c r="AU309" s="41">
        <v>11.47</v>
      </c>
      <c r="AV309" s="29"/>
      <c r="AW309" s="42">
        <v>1.29</v>
      </c>
      <c r="AX309" s="42">
        <v>1.29</v>
      </c>
      <c r="AY309" s="22">
        <v>1.57</v>
      </c>
      <c r="AZ309" s="42">
        <v>0</v>
      </c>
      <c r="BA309" s="22" t="s">
        <v>775</v>
      </c>
      <c r="BB309" s="42">
        <v>0</v>
      </c>
      <c r="BC309" s="22">
        <v>0</v>
      </c>
      <c r="BD309" s="29"/>
      <c r="BE309" s="43">
        <v>83.85</v>
      </c>
      <c r="BF309" s="39">
        <v>7.71</v>
      </c>
      <c r="BG309" s="43">
        <v>75.8</v>
      </c>
      <c r="BH309" s="39">
        <v>7.75</v>
      </c>
      <c r="BI309" s="43">
        <v>44.65</v>
      </c>
      <c r="BJ309" s="39">
        <v>0</v>
      </c>
      <c r="BK309" s="43">
        <v>8.3000000000000007</v>
      </c>
      <c r="BL309" s="39">
        <v>9.2100000000000009</v>
      </c>
      <c r="BM309" s="29"/>
    </row>
    <row r="310" spans="1:65" x14ac:dyDescent="0.35">
      <c r="A310">
        <v>11</v>
      </c>
      <c r="B310" t="s">
        <v>647</v>
      </c>
      <c r="C310" t="s">
        <v>648</v>
      </c>
      <c r="D310" s="21">
        <v>0.12690000000000001</v>
      </c>
      <c r="E310" s="22">
        <v>3.8</v>
      </c>
      <c r="F310" s="21">
        <v>0.32529999999999998</v>
      </c>
      <c r="G310" s="22">
        <v>0.34</v>
      </c>
      <c r="H310" s="21">
        <v>0.28749999999999998</v>
      </c>
      <c r="I310" s="22">
        <v>1.87</v>
      </c>
      <c r="J310" s="23">
        <v>0.61280000000000001</v>
      </c>
      <c r="K310" s="22">
        <v>1.05</v>
      </c>
      <c r="L310" s="23">
        <v>430.73</v>
      </c>
      <c r="M310" s="29"/>
      <c r="N310" s="38">
        <v>305.27</v>
      </c>
      <c r="O310" s="39">
        <v>3.89</v>
      </c>
      <c r="P310" s="38">
        <v>368.57</v>
      </c>
      <c r="Q310" s="39">
        <v>3.2</v>
      </c>
      <c r="R310" s="29"/>
      <c r="S310" s="23">
        <v>246.78</v>
      </c>
      <c r="T310" s="22">
        <v>2.7</v>
      </c>
      <c r="U310" s="23">
        <v>246.78</v>
      </c>
      <c r="V310" s="22">
        <v>2.7</v>
      </c>
      <c r="W310" s="23" t="s">
        <v>773</v>
      </c>
      <c r="X310" s="22" t="s">
        <v>773</v>
      </c>
      <c r="Y310" s="23" t="s">
        <v>773</v>
      </c>
      <c r="Z310" s="22" t="s">
        <v>773</v>
      </c>
      <c r="AA310" s="23" t="s">
        <v>773</v>
      </c>
      <c r="AB310" s="22" t="s">
        <v>773</v>
      </c>
      <c r="AC310" s="23" t="s">
        <v>773</v>
      </c>
      <c r="AD310" s="22" t="s">
        <v>773</v>
      </c>
      <c r="AE310" s="23" t="s">
        <v>773</v>
      </c>
      <c r="AF310" s="22" t="s">
        <v>773</v>
      </c>
      <c r="AG310" s="23" t="s">
        <v>773</v>
      </c>
      <c r="AH310" s="22" t="s">
        <v>773</v>
      </c>
      <c r="AI310" s="23" t="s">
        <v>773</v>
      </c>
      <c r="AJ310" s="22" t="s">
        <v>773</v>
      </c>
      <c r="AK310" s="23" t="s">
        <v>773</v>
      </c>
      <c r="AL310" s="22" t="s">
        <v>773</v>
      </c>
      <c r="AM310" s="23" t="s">
        <v>773</v>
      </c>
      <c r="AN310" s="22" t="s">
        <v>773</v>
      </c>
      <c r="AO310" s="29"/>
      <c r="AP310" s="40">
        <v>0</v>
      </c>
      <c r="AQ310" s="41">
        <v>0</v>
      </c>
      <c r="AR310" s="40">
        <v>982.78</v>
      </c>
      <c r="AS310" s="41">
        <v>3.55</v>
      </c>
      <c r="AT310" s="40">
        <v>1046.08</v>
      </c>
      <c r="AU310" s="41">
        <v>3.33</v>
      </c>
      <c r="AV310" s="29"/>
      <c r="AW310" s="42">
        <v>0.9</v>
      </c>
      <c r="AX310" s="42">
        <v>2.25</v>
      </c>
      <c r="AY310" s="22">
        <v>4.17</v>
      </c>
      <c r="AZ310" s="42">
        <v>75.48</v>
      </c>
      <c r="BA310" s="22">
        <v>3.9</v>
      </c>
      <c r="BB310" s="42">
        <v>0</v>
      </c>
      <c r="BC310" s="22">
        <v>0</v>
      </c>
      <c r="BD310" s="29"/>
      <c r="BE310" s="43">
        <v>83.87</v>
      </c>
      <c r="BF310" s="39">
        <v>7.73</v>
      </c>
      <c r="BG310" s="43">
        <v>75.8</v>
      </c>
      <c r="BH310" s="39">
        <v>7.75</v>
      </c>
      <c r="BI310" s="43">
        <v>51.11</v>
      </c>
      <c r="BJ310" s="39">
        <v>14.47</v>
      </c>
      <c r="BK310" s="43">
        <v>15</v>
      </c>
      <c r="BL310" s="39">
        <v>87.5</v>
      </c>
      <c r="BM310" s="29"/>
    </row>
    <row r="311" spans="1:65" x14ac:dyDescent="0.35">
      <c r="A311">
        <v>11</v>
      </c>
      <c r="B311" t="s">
        <v>649</v>
      </c>
      <c r="C311" t="s">
        <v>650</v>
      </c>
      <c r="D311" s="21">
        <v>0.1234</v>
      </c>
      <c r="E311" s="22">
        <v>4.6100000000000003</v>
      </c>
      <c r="F311" s="21">
        <v>0.28349999999999997</v>
      </c>
      <c r="G311" s="22">
        <v>-0.32</v>
      </c>
      <c r="H311" s="21">
        <v>0.25919999999999999</v>
      </c>
      <c r="I311" s="22">
        <v>1.17</v>
      </c>
      <c r="J311" s="23">
        <v>0.54269999999999996</v>
      </c>
      <c r="K311" s="22">
        <v>0.39</v>
      </c>
      <c r="L311" s="23">
        <v>423.78</v>
      </c>
      <c r="M311" s="29"/>
      <c r="N311" s="38">
        <v>303.20999999999998</v>
      </c>
      <c r="O311" s="39">
        <v>17.22</v>
      </c>
      <c r="P311" s="38">
        <v>332.33</v>
      </c>
      <c r="Q311" s="39">
        <v>16.559999999999999</v>
      </c>
      <c r="R311" s="29"/>
      <c r="S311" s="23">
        <v>324.77</v>
      </c>
      <c r="T311" s="22">
        <v>8.26</v>
      </c>
      <c r="U311" s="23">
        <v>324.77</v>
      </c>
      <c r="V311" s="22">
        <v>8.26</v>
      </c>
      <c r="W311" s="23">
        <v>324.77</v>
      </c>
      <c r="X311" s="22">
        <v>8.26</v>
      </c>
      <c r="Y311" s="23">
        <v>324.77</v>
      </c>
      <c r="Z311" s="22">
        <v>8.26</v>
      </c>
      <c r="AA311" s="23">
        <v>324.77</v>
      </c>
      <c r="AB311" s="22">
        <v>8.26</v>
      </c>
      <c r="AC311" s="23">
        <v>441.69</v>
      </c>
      <c r="AD311" s="22">
        <v>6.66</v>
      </c>
      <c r="AE311" s="23">
        <v>441.69</v>
      </c>
      <c r="AF311" s="22">
        <v>6.66</v>
      </c>
      <c r="AG311" s="23">
        <v>1026.29</v>
      </c>
      <c r="AH311" s="22">
        <v>4.22</v>
      </c>
      <c r="AI311" s="23">
        <v>1143.21</v>
      </c>
      <c r="AJ311" s="22">
        <v>4.04</v>
      </c>
      <c r="AK311" s="23">
        <v>2091.4899999999998</v>
      </c>
      <c r="AL311" s="22">
        <v>2.4500000000000002</v>
      </c>
      <c r="AM311" s="23">
        <v>7287.49</v>
      </c>
      <c r="AN311" s="22">
        <v>2.4500000000000002</v>
      </c>
      <c r="AO311" s="29"/>
      <c r="AP311" s="40">
        <v>0</v>
      </c>
      <c r="AQ311" s="41">
        <v>0</v>
      </c>
      <c r="AR311" s="40">
        <v>1051.76</v>
      </c>
      <c r="AS311" s="41">
        <v>9.1300000000000008</v>
      </c>
      <c r="AT311" s="40">
        <v>1080.8799999999999</v>
      </c>
      <c r="AU311" s="41">
        <v>9.16</v>
      </c>
      <c r="AV311" s="29"/>
      <c r="AW311" s="42">
        <v>0.9</v>
      </c>
      <c r="AX311" s="42">
        <v>1.45</v>
      </c>
      <c r="AY311" s="22">
        <v>3.57</v>
      </c>
      <c r="AZ311" s="42">
        <v>0</v>
      </c>
      <c r="BA311" s="22">
        <v>0</v>
      </c>
      <c r="BB311" s="42">
        <v>0</v>
      </c>
      <c r="BC311" s="22">
        <v>0</v>
      </c>
      <c r="BD311" s="29"/>
      <c r="BE311" s="43">
        <v>83.85</v>
      </c>
      <c r="BF311" s="39">
        <v>7.71</v>
      </c>
      <c r="BG311" s="43">
        <v>75.8</v>
      </c>
      <c r="BH311" s="39">
        <v>7.75</v>
      </c>
      <c r="BI311" s="43">
        <v>51.1</v>
      </c>
      <c r="BJ311" s="39">
        <v>14.45</v>
      </c>
      <c r="BK311" s="43">
        <v>15.2</v>
      </c>
      <c r="BL311" s="39">
        <v>-3.18</v>
      </c>
      <c r="BM311" s="29"/>
    </row>
    <row r="312" spans="1:65" x14ac:dyDescent="0.35">
      <c r="A312">
        <v>11</v>
      </c>
      <c r="B312" t="s">
        <v>651</v>
      </c>
      <c r="C312" t="s">
        <v>652</v>
      </c>
      <c r="D312" s="21">
        <v>0.1532</v>
      </c>
      <c r="E312" s="22">
        <v>2.27</v>
      </c>
      <c r="F312" s="21">
        <v>0.43590000000000001</v>
      </c>
      <c r="G312" s="22">
        <v>4.3600000000000003</v>
      </c>
      <c r="H312" s="21">
        <v>0.34699999999999998</v>
      </c>
      <c r="I312" s="22">
        <v>4.05</v>
      </c>
      <c r="J312" s="23">
        <v>0.78289999999999993</v>
      </c>
      <c r="K312" s="22">
        <v>4.22</v>
      </c>
      <c r="L312" s="23">
        <v>523.48</v>
      </c>
      <c r="M312" s="29"/>
      <c r="N312" s="38">
        <v>155.72</v>
      </c>
      <c r="O312" s="39">
        <v>-18.78</v>
      </c>
      <c r="P312" s="38">
        <v>196.44</v>
      </c>
      <c r="Q312" s="39">
        <v>-15.49</v>
      </c>
      <c r="R312" s="29"/>
      <c r="S312" s="23">
        <v>170.75</v>
      </c>
      <c r="T312" s="22">
        <v>5.4</v>
      </c>
      <c r="U312" s="23">
        <v>170.75</v>
      </c>
      <c r="V312" s="22">
        <v>5.4</v>
      </c>
      <c r="W312" s="23">
        <v>170.75</v>
      </c>
      <c r="X312" s="22">
        <v>5.4</v>
      </c>
      <c r="Y312" s="23">
        <v>170.75</v>
      </c>
      <c r="Z312" s="22">
        <v>5.4</v>
      </c>
      <c r="AA312" s="23">
        <v>170.75</v>
      </c>
      <c r="AB312" s="22">
        <v>5.4</v>
      </c>
      <c r="AC312" s="23">
        <v>170.75</v>
      </c>
      <c r="AD312" s="22">
        <v>5.4</v>
      </c>
      <c r="AE312" s="23">
        <v>170.75</v>
      </c>
      <c r="AF312" s="22">
        <v>5.4</v>
      </c>
      <c r="AG312" s="23">
        <v>170.75</v>
      </c>
      <c r="AH312" s="22">
        <v>5.4</v>
      </c>
      <c r="AI312" s="23">
        <v>170.75</v>
      </c>
      <c r="AJ312" s="22">
        <v>5.4</v>
      </c>
      <c r="AK312" s="23">
        <v>170.75</v>
      </c>
      <c r="AL312" s="22">
        <v>5.4</v>
      </c>
      <c r="AM312" s="23">
        <v>170.75</v>
      </c>
      <c r="AN312" s="22">
        <v>5.4</v>
      </c>
      <c r="AO312" s="29"/>
      <c r="AP312" s="40">
        <v>0</v>
      </c>
      <c r="AQ312" s="41">
        <v>0</v>
      </c>
      <c r="AR312" s="40">
        <v>849.95</v>
      </c>
      <c r="AS312" s="41">
        <v>-1.81</v>
      </c>
      <c r="AT312" s="40">
        <v>890.67000000000007</v>
      </c>
      <c r="AU312" s="41">
        <v>-1.73</v>
      </c>
      <c r="AV312" s="29"/>
      <c r="AW312" s="42">
        <v>1.25</v>
      </c>
      <c r="AX312" s="42">
        <v>2</v>
      </c>
      <c r="AY312" s="22">
        <v>25</v>
      </c>
      <c r="AZ312" s="42">
        <v>40</v>
      </c>
      <c r="BA312" s="22">
        <v>0</v>
      </c>
      <c r="BB312" s="42">
        <v>0</v>
      </c>
      <c r="BC312" s="22">
        <v>0</v>
      </c>
      <c r="BD312" s="29"/>
      <c r="BE312" s="43">
        <v>83.85</v>
      </c>
      <c r="BF312" s="39">
        <v>7.71</v>
      </c>
      <c r="BG312" s="43">
        <v>75.8</v>
      </c>
      <c r="BH312" s="39">
        <v>7.75</v>
      </c>
      <c r="BI312" s="43">
        <v>51.1</v>
      </c>
      <c r="BJ312" s="39">
        <v>14.45</v>
      </c>
      <c r="BK312" s="43">
        <v>10.5</v>
      </c>
      <c r="BL312" s="39">
        <v>5.53</v>
      </c>
      <c r="BM312" s="29"/>
    </row>
    <row r="313" spans="1:65" x14ac:dyDescent="0.35">
      <c r="A313">
        <v>11</v>
      </c>
      <c r="B313" t="s">
        <v>653</v>
      </c>
      <c r="C313" t="s">
        <v>654</v>
      </c>
      <c r="D313" s="21">
        <v>8.7290000000000006E-2</v>
      </c>
      <c r="E313" s="22">
        <v>1.77</v>
      </c>
      <c r="F313" s="21">
        <v>0.22422</v>
      </c>
      <c r="G313" s="22">
        <v>6.18</v>
      </c>
      <c r="H313" s="21">
        <v>0.18715999999999999</v>
      </c>
      <c r="I313" s="22">
        <v>5.16</v>
      </c>
      <c r="J313" s="23">
        <v>0.41137999999999997</v>
      </c>
      <c r="K313" s="22">
        <v>5.71</v>
      </c>
      <c r="L313" s="23">
        <v>324.79000000000002</v>
      </c>
      <c r="M313" s="29"/>
      <c r="N313" s="38">
        <v>202.81</v>
      </c>
      <c r="O313" s="39">
        <v>-0.02</v>
      </c>
      <c r="P313" s="38">
        <v>286</v>
      </c>
      <c r="Q313" s="39">
        <v>2.61</v>
      </c>
      <c r="R313" s="29"/>
      <c r="S313" s="23">
        <v>281.12</v>
      </c>
      <c r="T313" s="22">
        <v>7.56</v>
      </c>
      <c r="U313" s="23">
        <v>281.12</v>
      </c>
      <c r="V313" s="22">
        <v>7.56</v>
      </c>
      <c r="W313" s="23">
        <v>281.12</v>
      </c>
      <c r="X313" s="22">
        <v>7.56</v>
      </c>
      <c r="Y313" s="23">
        <v>281.12</v>
      </c>
      <c r="Z313" s="22">
        <v>7.56</v>
      </c>
      <c r="AA313" s="23">
        <v>281.12</v>
      </c>
      <c r="AB313" s="22">
        <v>7.56</v>
      </c>
      <c r="AC313" s="23">
        <v>281.12</v>
      </c>
      <c r="AD313" s="22">
        <v>7.56</v>
      </c>
      <c r="AE313" s="23">
        <v>281.12</v>
      </c>
      <c r="AF313" s="22">
        <v>7.56</v>
      </c>
      <c r="AG313" s="23">
        <v>281.12</v>
      </c>
      <c r="AH313" s="22">
        <v>7.56</v>
      </c>
      <c r="AI313" s="23">
        <v>281.12</v>
      </c>
      <c r="AJ313" s="22">
        <v>7.56</v>
      </c>
      <c r="AK313" s="23">
        <v>281.12</v>
      </c>
      <c r="AL313" s="22">
        <v>7.56</v>
      </c>
      <c r="AM313" s="23">
        <v>281.12</v>
      </c>
      <c r="AN313" s="22">
        <v>7.56</v>
      </c>
      <c r="AO313" s="29"/>
      <c r="AP313" s="40">
        <v>0</v>
      </c>
      <c r="AQ313" s="41">
        <v>0</v>
      </c>
      <c r="AR313" s="40">
        <v>808.72</v>
      </c>
      <c r="AS313" s="41">
        <v>3.24</v>
      </c>
      <c r="AT313" s="40">
        <v>891.91</v>
      </c>
      <c r="AU313" s="41">
        <v>3.8</v>
      </c>
      <c r="AV313" s="29"/>
      <c r="AW313" s="42">
        <v>1.35</v>
      </c>
      <c r="AX313" s="42">
        <v>1.35</v>
      </c>
      <c r="AY313" s="22">
        <v>3.85</v>
      </c>
      <c r="AZ313" s="42">
        <v>0</v>
      </c>
      <c r="BA313" s="22">
        <v>0</v>
      </c>
      <c r="BB313" s="42">
        <v>0</v>
      </c>
      <c r="BC313" s="22">
        <v>0</v>
      </c>
      <c r="BD313" s="29"/>
      <c r="BE313" s="43">
        <v>83.85</v>
      </c>
      <c r="BF313" s="39">
        <v>7.71</v>
      </c>
      <c r="BG313" s="43">
        <v>75.8</v>
      </c>
      <c r="BH313" s="39">
        <v>7.75</v>
      </c>
      <c r="BI313" s="43">
        <v>51.11</v>
      </c>
      <c r="BJ313" s="39">
        <v>14.47</v>
      </c>
      <c r="BK313" s="43">
        <v>14.1</v>
      </c>
      <c r="BL313" s="39">
        <v>17.5</v>
      </c>
      <c r="BM313" s="29"/>
    </row>
    <row r="314" spans="1:65" x14ac:dyDescent="0.35">
      <c r="A314">
        <v>11</v>
      </c>
      <c r="B314" t="s">
        <v>655</v>
      </c>
      <c r="C314" t="s">
        <v>656</v>
      </c>
      <c r="D314" s="21">
        <v>0.14610000000000001</v>
      </c>
      <c r="E314" s="22">
        <v>3.81</v>
      </c>
      <c r="F314" s="21">
        <v>0.33229999999999998</v>
      </c>
      <c r="G314" s="22">
        <v>4.93</v>
      </c>
      <c r="H314" s="21">
        <v>0.28510000000000002</v>
      </c>
      <c r="I314" s="22">
        <v>7.22</v>
      </c>
      <c r="J314" s="23">
        <v>0.61739999999999995</v>
      </c>
      <c r="K314" s="22">
        <v>5.98</v>
      </c>
      <c r="L314" s="23">
        <v>378.71</v>
      </c>
      <c r="M314" s="29"/>
      <c r="N314" s="38">
        <v>307.75</v>
      </c>
      <c r="O314" s="39">
        <v>19.25</v>
      </c>
      <c r="P314" s="38">
        <v>361.11</v>
      </c>
      <c r="Q314" s="39">
        <v>15.95</v>
      </c>
      <c r="R314" s="29"/>
      <c r="S314" s="23">
        <v>270.83999999999997</v>
      </c>
      <c r="T314" s="22">
        <v>11.18</v>
      </c>
      <c r="U314" s="23">
        <v>270.83999999999997</v>
      </c>
      <c r="V314" s="22">
        <v>11.18</v>
      </c>
      <c r="W314" s="23" t="s">
        <v>773</v>
      </c>
      <c r="X314" s="22" t="s">
        <v>773</v>
      </c>
      <c r="Y314" s="23" t="s">
        <v>773</v>
      </c>
      <c r="Z314" s="22" t="s">
        <v>773</v>
      </c>
      <c r="AA314" s="23" t="s">
        <v>773</v>
      </c>
      <c r="AB314" s="22" t="s">
        <v>773</v>
      </c>
      <c r="AC314" s="23" t="s">
        <v>773</v>
      </c>
      <c r="AD314" s="22" t="s">
        <v>773</v>
      </c>
      <c r="AE314" s="23" t="s">
        <v>773</v>
      </c>
      <c r="AF314" s="22" t="s">
        <v>773</v>
      </c>
      <c r="AG314" s="23" t="s">
        <v>773</v>
      </c>
      <c r="AH314" s="22" t="s">
        <v>773</v>
      </c>
      <c r="AI314" s="23" t="s">
        <v>773</v>
      </c>
      <c r="AJ314" s="22" t="s">
        <v>773</v>
      </c>
      <c r="AK314" s="23" t="s">
        <v>773</v>
      </c>
      <c r="AL314" s="22" t="s">
        <v>773</v>
      </c>
      <c r="AM314" s="23" t="s">
        <v>773</v>
      </c>
      <c r="AN314" s="22" t="s">
        <v>773</v>
      </c>
      <c r="AO314" s="29"/>
      <c r="AP314" s="40">
        <v>0</v>
      </c>
      <c r="AQ314" s="41">
        <v>0</v>
      </c>
      <c r="AR314" s="40">
        <v>957.3</v>
      </c>
      <c r="AS314" s="41">
        <v>10.48</v>
      </c>
      <c r="AT314" s="40">
        <v>1010.6599999999999</v>
      </c>
      <c r="AU314" s="41">
        <v>9.8699999999999992</v>
      </c>
      <c r="AV314" s="29"/>
      <c r="AW314" s="42">
        <v>1.85</v>
      </c>
      <c r="AX314" s="42">
        <v>1.85</v>
      </c>
      <c r="AY314" s="22">
        <v>2.78</v>
      </c>
      <c r="AZ314" s="42">
        <v>43.2</v>
      </c>
      <c r="BA314" s="22">
        <v>-20.82</v>
      </c>
      <c r="BB314" s="42">
        <v>0</v>
      </c>
      <c r="BC314" s="22">
        <v>0</v>
      </c>
      <c r="BD314" s="29"/>
      <c r="BE314" s="43">
        <v>83.85</v>
      </c>
      <c r="BF314" s="39">
        <v>7.71</v>
      </c>
      <c r="BG314" s="43">
        <v>75.8</v>
      </c>
      <c r="BH314" s="39">
        <v>7.75</v>
      </c>
      <c r="BI314" s="43">
        <v>51.1</v>
      </c>
      <c r="BJ314" s="39">
        <v>14.45</v>
      </c>
      <c r="BK314" s="43">
        <v>16.600000000000001</v>
      </c>
      <c r="BL314" s="39">
        <v>58.85</v>
      </c>
      <c r="BM314" s="29"/>
    </row>
    <row r="315" spans="1:65" x14ac:dyDescent="0.35">
      <c r="A315">
        <v>11</v>
      </c>
      <c r="B315" t="s">
        <v>657</v>
      </c>
      <c r="C315" t="s">
        <v>658</v>
      </c>
      <c r="D315" s="21">
        <v>0.10979999999999999</v>
      </c>
      <c r="E315" s="22">
        <v>3.94</v>
      </c>
      <c r="F315" s="21">
        <v>0.25065999999999999</v>
      </c>
      <c r="G315" s="22">
        <v>6.34</v>
      </c>
      <c r="H315" s="21">
        <v>0.20036999999999999</v>
      </c>
      <c r="I315" s="22">
        <v>6.34</v>
      </c>
      <c r="J315" s="23">
        <v>0.45102999999999999</v>
      </c>
      <c r="K315" s="22">
        <v>6.34</v>
      </c>
      <c r="L315" s="23">
        <v>374.38</v>
      </c>
      <c r="M315" s="29"/>
      <c r="N315" s="38">
        <v>161.34</v>
      </c>
      <c r="O315" s="39">
        <v>12.19</v>
      </c>
      <c r="P315" s="38">
        <v>263.67</v>
      </c>
      <c r="Q315" s="39">
        <v>12.39</v>
      </c>
      <c r="R315" s="29"/>
      <c r="S315" s="23">
        <v>288.25</v>
      </c>
      <c r="T315" s="22">
        <v>3.5</v>
      </c>
      <c r="U315" s="23">
        <v>288.25</v>
      </c>
      <c r="V315" s="22">
        <v>3.5</v>
      </c>
      <c r="W315" s="23">
        <v>288.25</v>
      </c>
      <c r="X315" s="22">
        <v>3.5</v>
      </c>
      <c r="Y315" s="23">
        <v>288.25</v>
      </c>
      <c r="Z315" s="22">
        <v>3.5</v>
      </c>
      <c r="AA315" s="23">
        <v>288.25</v>
      </c>
      <c r="AB315" s="22">
        <v>3.5</v>
      </c>
      <c r="AC315" s="23">
        <v>288.25</v>
      </c>
      <c r="AD315" s="22">
        <v>3.5</v>
      </c>
      <c r="AE315" s="23">
        <v>288.25</v>
      </c>
      <c r="AF315" s="22">
        <v>3.5</v>
      </c>
      <c r="AG315" s="23">
        <v>288.25</v>
      </c>
      <c r="AH315" s="22">
        <v>3.5</v>
      </c>
      <c r="AI315" s="23">
        <v>288.25</v>
      </c>
      <c r="AJ315" s="22">
        <v>3.5</v>
      </c>
      <c r="AK315" s="23">
        <v>288.25</v>
      </c>
      <c r="AL315" s="22">
        <v>3.5</v>
      </c>
      <c r="AM315" s="23">
        <v>288.25</v>
      </c>
      <c r="AN315" s="22">
        <v>3.5</v>
      </c>
      <c r="AO315" s="29"/>
      <c r="AP315" s="40">
        <v>0</v>
      </c>
      <c r="AQ315" s="41">
        <v>0</v>
      </c>
      <c r="AR315" s="40">
        <v>823.97</v>
      </c>
      <c r="AS315" s="41">
        <v>5.3</v>
      </c>
      <c r="AT315" s="40">
        <v>926.3</v>
      </c>
      <c r="AU315" s="41">
        <v>6.07</v>
      </c>
      <c r="AV315" s="29"/>
      <c r="AW315" s="42">
        <v>1.75</v>
      </c>
      <c r="AX315" s="42">
        <v>1.75</v>
      </c>
      <c r="AY315" s="22">
        <v>16.670000000000002</v>
      </c>
      <c r="AZ315" s="42">
        <v>47.35</v>
      </c>
      <c r="BA315" s="22">
        <v>3.27</v>
      </c>
      <c r="BB315" s="42">
        <v>0</v>
      </c>
      <c r="BC315" s="22">
        <v>0</v>
      </c>
      <c r="BD315" s="29"/>
      <c r="BE315" s="43">
        <v>83.85</v>
      </c>
      <c r="BF315" s="39">
        <v>7.71</v>
      </c>
      <c r="BG315" s="43">
        <v>75.8</v>
      </c>
      <c r="BH315" s="39">
        <v>7.75</v>
      </c>
      <c r="BI315" s="43">
        <v>51.1</v>
      </c>
      <c r="BJ315" s="39">
        <v>14.45</v>
      </c>
      <c r="BK315" s="43">
        <v>8.35</v>
      </c>
      <c r="BL315" s="39">
        <v>3.09</v>
      </c>
      <c r="BM315" s="29"/>
    </row>
    <row r="316" spans="1:65" x14ac:dyDescent="0.35">
      <c r="A316">
        <v>11</v>
      </c>
      <c r="B316" t="s">
        <v>659</v>
      </c>
      <c r="C316" t="s">
        <v>660</v>
      </c>
      <c r="D316" s="21">
        <v>0.1113</v>
      </c>
      <c r="E316" s="22">
        <v>4.26</v>
      </c>
      <c r="F316" s="21">
        <v>0.1701</v>
      </c>
      <c r="G316" s="22">
        <v>6.4</v>
      </c>
      <c r="H316" s="21">
        <v>0.14610000000000001</v>
      </c>
      <c r="I316" s="22">
        <v>6.39</v>
      </c>
      <c r="J316" s="23">
        <v>0.31620000000000004</v>
      </c>
      <c r="K316" s="22">
        <v>6.39</v>
      </c>
      <c r="L316" s="23">
        <v>472.62</v>
      </c>
      <c r="M316" s="29"/>
      <c r="N316" s="38">
        <v>242.92</v>
      </c>
      <c r="O316" s="39">
        <v>18.8</v>
      </c>
      <c r="P316" s="38">
        <v>371.84</v>
      </c>
      <c r="Q316" s="39">
        <v>17.87</v>
      </c>
      <c r="R316" s="29"/>
      <c r="S316" s="23">
        <v>294</v>
      </c>
      <c r="T316" s="22">
        <v>3.16</v>
      </c>
      <c r="U316" s="23">
        <v>294</v>
      </c>
      <c r="V316" s="22">
        <v>3.16</v>
      </c>
      <c r="W316" s="23">
        <v>425</v>
      </c>
      <c r="X316" s="22">
        <v>3.16</v>
      </c>
      <c r="Y316" s="23">
        <v>425</v>
      </c>
      <c r="Z316" s="22">
        <v>3.16</v>
      </c>
      <c r="AA316" s="23">
        <v>425</v>
      </c>
      <c r="AB316" s="22">
        <v>3.16</v>
      </c>
      <c r="AC316" s="23">
        <v>425</v>
      </c>
      <c r="AD316" s="22">
        <v>3.16</v>
      </c>
      <c r="AE316" s="23">
        <v>425</v>
      </c>
      <c r="AF316" s="22">
        <v>3.16</v>
      </c>
      <c r="AG316" s="23">
        <v>425</v>
      </c>
      <c r="AH316" s="22">
        <v>3.16</v>
      </c>
      <c r="AI316" s="23">
        <v>425</v>
      </c>
      <c r="AJ316" s="22">
        <v>3.16</v>
      </c>
      <c r="AK316" s="23">
        <v>425</v>
      </c>
      <c r="AL316" s="22">
        <v>3.16</v>
      </c>
      <c r="AM316" s="23">
        <v>425</v>
      </c>
      <c r="AN316" s="22">
        <v>3.16</v>
      </c>
      <c r="AO316" s="29"/>
      <c r="AP316" s="40">
        <v>0</v>
      </c>
      <c r="AQ316" s="41">
        <v>0</v>
      </c>
      <c r="AR316" s="40">
        <v>1009.54</v>
      </c>
      <c r="AS316" s="41">
        <v>7.08</v>
      </c>
      <c r="AT316" s="40">
        <v>1138.46</v>
      </c>
      <c r="AU316" s="41">
        <v>8.0399999999999991</v>
      </c>
      <c r="AV316" s="29"/>
      <c r="AW316" s="42">
        <v>2.2000000000000002</v>
      </c>
      <c r="AX316" s="42">
        <v>2.2000000000000002</v>
      </c>
      <c r="AY316" s="22">
        <v>0</v>
      </c>
      <c r="AZ316" s="42">
        <v>80</v>
      </c>
      <c r="BA316" s="22">
        <v>0</v>
      </c>
      <c r="BB316" s="42" t="s">
        <v>949</v>
      </c>
      <c r="BC316" s="22" t="s">
        <v>949</v>
      </c>
      <c r="BD316" s="29"/>
      <c r="BE316" s="43">
        <v>83.85</v>
      </c>
      <c r="BF316" s="39">
        <v>7.68</v>
      </c>
      <c r="BG316" s="43">
        <v>75.8</v>
      </c>
      <c r="BH316" s="39">
        <v>7.7</v>
      </c>
      <c r="BI316" s="43">
        <v>51.1</v>
      </c>
      <c r="BJ316" s="39">
        <v>14.45</v>
      </c>
      <c r="BK316" s="43">
        <v>7.85</v>
      </c>
      <c r="BL316" s="39">
        <v>3.29</v>
      </c>
      <c r="BM316" s="29"/>
    </row>
    <row r="317" spans="1:65" x14ac:dyDescent="0.35">
      <c r="A317">
        <v>11</v>
      </c>
      <c r="B317" t="s">
        <v>661</v>
      </c>
      <c r="C317" t="s">
        <v>662</v>
      </c>
      <c r="D317" s="21">
        <v>9.9500000000000005E-2</v>
      </c>
      <c r="E317" s="22">
        <v>9.17</v>
      </c>
      <c r="F317" s="21">
        <v>0.19120000000000001</v>
      </c>
      <c r="G317" s="22">
        <v>4.63</v>
      </c>
      <c r="H317" s="21">
        <v>0.13700000000000001</v>
      </c>
      <c r="I317" s="22">
        <v>3.48</v>
      </c>
      <c r="J317" s="23">
        <v>0.32820000000000005</v>
      </c>
      <c r="K317" s="22">
        <v>4.1399999999999997</v>
      </c>
      <c r="L317" s="23">
        <v>400.47</v>
      </c>
      <c r="M317" s="29"/>
      <c r="N317" s="38">
        <v>210.06</v>
      </c>
      <c r="O317" s="39">
        <v>13.01</v>
      </c>
      <c r="P317" s="38">
        <v>262.12</v>
      </c>
      <c r="Q317" s="39">
        <v>8.7799999999999994</v>
      </c>
      <c r="R317" s="29"/>
      <c r="S317" s="23">
        <v>242.01</v>
      </c>
      <c r="T317" s="22">
        <v>0</v>
      </c>
      <c r="U317" s="23">
        <v>242.01</v>
      </c>
      <c r="V317" s="22">
        <v>0</v>
      </c>
      <c r="W317" s="23">
        <v>242.01</v>
      </c>
      <c r="X317" s="22">
        <v>0</v>
      </c>
      <c r="Y317" s="23">
        <v>242.01</v>
      </c>
      <c r="Z317" s="22">
        <v>0</v>
      </c>
      <c r="AA317" s="23">
        <v>242.01</v>
      </c>
      <c r="AB317" s="22">
        <v>-20.81</v>
      </c>
      <c r="AC317" s="23">
        <v>242.01</v>
      </c>
      <c r="AD317" s="22">
        <v>-20.81</v>
      </c>
      <c r="AE317" s="23">
        <v>305.61</v>
      </c>
      <c r="AF317" s="22">
        <v>0</v>
      </c>
      <c r="AG317" s="23">
        <v>673.41</v>
      </c>
      <c r="AH317" s="22">
        <v>-7.0000000000000007E-2</v>
      </c>
      <c r="AI317" s="23">
        <v>673.41</v>
      </c>
      <c r="AJ317" s="22">
        <v>-6.69</v>
      </c>
      <c r="AK317" s="23">
        <v>1242.4100000000001</v>
      </c>
      <c r="AL317" s="22">
        <v>-9.93</v>
      </c>
      <c r="AM317" s="23">
        <v>2631.29</v>
      </c>
      <c r="AN317" s="22">
        <v>-48.74</v>
      </c>
      <c r="AO317" s="29"/>
      <c r="AP317" s="40">
        <v>0</v>
      </c>
      <c r="AQ317" s="41">
        <v>0</v>
      </c>
      <c r="AR317" s="40">
        <v>852.54</v>
      </c>
      <c r="AS317" s="41">
        <v>7.28</v>
      </c>
      <c r="AT317" s="40">
        <v>904.6</v>
      </c>
      <c r="AU317" s="41">
        <v>6.45</v>
      </c>
      <c r="AV317" s="29"/>
      <c r="AW317" s="42">
        <v>1.3</v>
      </c>
      <c r="AX317" s="42">
        <v>1.9</v>
      </c>
      <c r="AY317" s="22">
        <v>8.57</v>
      </c>
      <c r="AZ317" s="42">
        <v>63</v>
      </c>
      <c r="BA317" s="22">
        <v>4.17</v>
      </c>
      <c r="BB317" s="42">
        <v>0</v>
      </c>
      <c r="BC317" s="22">
        <v>0</v>
      </c>
      <c r="BD317" s="29"/>
      <c r="BE317" s="43">
        <v>83.87</v>
      </c>
      <c r="BF317" s="39">
        <v>7.73</v>
      </c>
      <c r="BG317" s="43">
        <v>75.8</v>
      </c>
      <c r="BH317" s="39">
        <v>7.75</v>
      </c>
      <c r="BI317" s="43">
        <v>51.11</v>
      </c>
      <c r="BJ317" s="39">
        <v>14.47</v>
      </c>
      <c r="BK317" s="43">
        <v>13.65</v>
      </c>
      <c r="BL317" s="39">
        <v>1.1100000000000001</v>
      </c>
      <c r="BM317" s="29"/>
    </row>
    <row r="318" spans="1:65" x14ac:dyDescent="0.35">
      <c r="A318">
        <v>11</v>
      </c>
      <c r="B318" t="s">
        <v>663</v>
      </c>
      <c r="C318" t="s">
        <v>664</v>
      </c>
      <c r="D318" s="21">
        <v>0.12870000000000001</v>
      </c>
      <c r="E318" s="22">
        <v>4.32</v>
      </c>
      <c r="F318" s="21">
        <v>0.40579999999999999</v>
      </c>
      <c r="G318" s="22">
        <v>2.2999999999999998</v>
      </c>
      <c r="H318" s="21">
        <v>0.31190000000000001</v>
      </c>
      <c r="I318" s="22">
        <v>2.2799999999999998</v>
      </c>
      <c r="J318" s="23">
        <v>0.7177</v>
      </c>
      <c r="K318" s="22">
        <v>2.29</v>
      </c>
      <c r="L318" s="23">
        <v>497.52</v>
      </c>
      <c r="M318" s="29"/>
      <c r="N318" s="38">
        <v>239.11</v>
      </c>
      <c r="O318" s="39">
        <v>11.69</v>
      </c>
      <c r="P318" s="38">
        <v>365.37</v>
      </c>
      <c r="Q318" s="39">
        <v>11.28</v>
      </c>
      <c r="R318" s="29"/>
      <c r="S318" s="23">
        <v>285</v>
      </c>
      <c r="T318" s="22">
        <v>5.99</v>
      </c>
      <c r="U318" s="23">
        <v>285</v>
      </c>
      <c r="V318" s="22">
        <v>5.99</v>
      </c>
      <c r="W318" s="23">
        <v>567</v>
      </c>
      <c r="X318" s="22">
        <v>5.98</v>
      </c>
      <c r="Y318" s="23">
        <v>567</v>
      </c>
      <c r="Z318" s="22">
        <v>5.98</v>
      </c>
      <c r="AA318" s="23">
        <v>567</v>
      </c>
      <c r="AB318" s="22">
        <v>5.98</v>
      </c>
      <c r="AC318" s="23">
        <v>567</v>
      </c>
      <c r="AD318" s="22">
        <v>5.98</v>
      </c>
      <c r="AE318" s="23">
        <v>567</v>
      </c>
      <c r="AF318" s="22">
        <v>5.98</v>
      </c>
      <c r="AG318" s="23">
        <v>567</v>
      </c>
      <c r="AH318" s="22">
        <v>5.98</v>
      </c>
      <c r="AI318" s="23">
        <v>567</v>
      </c>
      <c r="AJ318" s="22">
        <v>5.98</v>
      </c>
      <c r="AK318" s="23">
        <v>2194</v>
      </c>
      <c r="AL318" s="22">
        <v>5.99</v>
      </c>
      <c r="AM318" s="23">
        <v>2194</v>
      </c>
      <c r="AN318" s="22">
        <v>5.99</v>
      </c>
      <c r="AO318" s="29"/>
      <c r="AP318" s="40">
        <v>0</v>
      </c>
      <c r="AQ318" s="41">
        <v>0</v>
      </c>
      <c r="AR318" s="40">
        <v>1021.63</v>
      </c>
      <c r="AS318" s="41">
        <v>6.43</v>
      </c>
      <c r="AT318" s="40">
        <v>1147.8899999999999</v>
      </c>
      <c r="AU318" s="41">
        <v>6.86</v>
      </c>
      <c r="AV318" s="29"/>
      <c r="AW318" s="42">
        <v>2</v>
      </c>
      <c r="AX318" s="42">
        <v>2</v>
      </c>
      <c r="AY318" s="22">
        <v>0</v>
      </c>
      <c r="AZ318" s="42">
        <v>0</v>
      </c>
      <c r="BA318" s="22">
        <v>0</v>
      </c>
      <c r="BB318" s="42">
        <v>0</v>
      </c>
      <c r="BC318" s="22">
        <v>0</v>
      </c>
      <c r="BD318" s="29"/>
      <c r="BE318" s="43">
        <v>83.85</v>
      </c>
      <c r="BF318" s="39">
        <v>7.85</v>
      </c>
      <c r="BG318" s="43">
        <v>75.8</v>
      </c>
      <c r="BH318" s="39">
        <v>7.82</v>
      </c>
      <c r="BI318" s="43">
        <v>51.1</v>
      </c>
      <c r="BJ318" s="39">
        <v>14.45</v>
      </c>
      <c r="BK318" s="43">
        <v>8.1</v>
      </c>
      <c r="BL318" s="39">
        <v>4.5199999999999996</v>
      </c>
      <c r="BM318" s="29"/>
    </row>
    <row r="319" spans="1:65" x14ac:dyDescent="0.35">
      <c r="A319">
        <v>11</v>
      </c>
      <c r="B319" t="s">
        <v>665</v>
      </c>
      <c r="C319" t="s">
        <v>666</v>
      </c>
      <c r="D319" s="21">
        <v>0.160082</v>
      </c>
      <c r="E319" s="22">
        <v>3.28</v>
      </c>
      <c r="F319" s="21">
        <v>0.39134799999999997</v>
      </c>
      <c r="G319" s="22">
        <v>5.88</v>
      </c>
      <c r="H319" s="21">
        <v>0.29334500000000002</v>
      </c>
      <c r="I319" s="22">
        <v>5.68</v>
      </c>
      <c r="J319" s="23">
        <v>0.684693</v>
      </c>
      <c r="K319" s="22">
        <v>5.79</v>
      </c>
      <c r="L319" s="23">
        <v>416.44</v>
      </c>
      <c r="M319" s="29"/>
      <c r="N319" s="38">
        <v>241.17</v>
      </c>
      <c r="O319" s="39">
        <v>6.08</v>
      </c>
      <c r="P319" s="38">
        <v>380.46</v>
      </c>
      <c r="Q319" s="39">
        <v>4.62</v>
      </c>
      <c r="R319" s="29"/>
      <c r="S319" s="23">
        <v>195.71</v>
      </c>
      <c r="T319" s="22">
        <v>3.12</v>
      </c>
      <c r="U319" s="23">
        <v>195.71</v>
      </c>
      <c r="V319" s="22">
        <v>3.12</v>
      </c>
      <c r="W319" s="23">
        <v>195.70999999999998</v>
      </c>
      <c r="X319" s="22">
        <v>3.12</v>
      </c>
      <c r="Y319" s="23">
        <v>195.70999999999998</v>
      </c>
      <c r="Z319" s="22">
        <v>3.12</v>
      </c>
      <c r="AA319" s="23">
        <v>284.73</v>
      </c>
      <c r="AB319" s="22">
        <v>3.12</v>
      </c>
      <c r="AC319" s="23">
        <v>284.73</v>
      </c>
      <c r="AD319" s="22">
        <v>3.12</v>
      </c>
      <c r="AE319" s="23">
        <v>430.36</v>
      </c>
      <c r="AF319" s="22">
        <v>3.12</v>
      </c>
      <c r="AG319" s="23">
        <v>958.94</v>
      </c>
      <c r="AH319" s="22">
        <v>3.12</v>
      </c>
      <c r="AI319" s="23">
        <v>958.94</v>
      </c>
      <c r="AJ319" s="22">
        <v>3.12</v>
      </c>
      <c r="AK319" s="23">
        <v>1349.65</v>
      </c>
      <c r="AL319" s="22">
        <v>3.12</v>
      </c>
      <c r="AM319" s="23">
        <v>2215.02</v>
      </c>
      <c r="AN319" s="22">
        <v>3.12</v>
      </c>
      <c r="AO319" s="29"/>
      <c r="AP319" s="40">
        <v>0</v>
      </c>
      <c r="AQ319" s="41">
        <v>0</v>
      </c>
      <c r="AR319" s="40">
        <v>853.32</v>
      </c>
      <c r="AS319" s="41">
        <v>4.0199999999999996</v>
      </c>
      <c r="AT319" s="40">
        <v>992.61</v>
      </c>
      <c r="AU319" s="41">
        <v>3.76</v>
      </c>
      <c r="AV319" s="29"/>
      <c r="AW319" s="42">
        <v>2</v>
      </c>
      <c r="AX319" s="42">
        <v>2</v>
      </c>
      <c r="AY319" s="22">
        <v>0</v>
      </c>
      <c r="AZ319" s="42">
        <v>70.92</v>
      </c>
      <c r="BA319" s="22">
        <v>-11.6</v>
      </c>
      <c r="BB319" s="42">
        <v>1</v>
      </c>
      <c r="BC319" s="22">
        <v>0</v>
      </c>
      <c r="BD319" s="29"/>
      <c r="BE319" s="43">
        <v>83.85</v>
      </c>
      <c r="BF319" s="39">
        <v>7.71</v>
      </c>
      <c r="BG319" s="43">
        <v>75.8</v>
      </c>
      <c r="BH319" s="39">
        <v>7.75</v>
      </c>
      <c r="BI319" s="43">
        <v>51.1</v>
      </c>
      <c r="BJ319" s="39">
        <v>14.45</v>
      </c>
      <c r="BK319" s="43">
        <v>19.600000000000001</v>
      </c>
      <c r="BL319" s="39">
        <v>3.16</v>
      </c>
      <c r="BM319" s="29"/>
    </row>
    <row r="320" spans="1:65" x14ac:dyDescent="0.35">
      <c r="A320">
        <v>11</v>
      </c>
      <c r="B320" t="s">
        <v>667</v>
      </c>
      <c r="C320" t="s">
        <v>668</v>
      </c>
      <c r="D320" s="21">
        <v>0.129</v>
      </c>
      <c r="E320" s="22">
        <v>5.46</v>
      </c>
      <c r="F320" s="21">
        <v>0.29149999999999998</v>
      </c>
      <c r="G320" s="22">
        <v>9.08</v>
      </c>
      <c r="H320" s="21">
        <v>0.23300000000000001</v>
      </c>
      <c r="I320" s="22">
        <v>9.1199999999999992</v>
      </c>
      <c r="J320" s="23">
        <v>0.52449999999999997</v>
      </c>
      <c r="K320" s="22">
        <v>9.1</v>
      </c>
      <c r="L320" s="23">
        <v>487.65</v>
      </c>
      <c r="M320" s="29"/>
      <c r="N320" s="38">
        <v>188.02</v>
      </c>
      <c r="O320" s="39">
        <v>2.96</v>
      </c>
      <c r="P320" s="38">
        <v>259.29000000000002</v>
      </c>
      <c r="Q320" s="39">
        <v>2.91</v>
      </c>
      <c r="R320" s="29"/>
      <c r="S320" s="23">
        <v>280</v>
      </c>
      <c r="T320" s="22">
        <v>21.74</v>
      </c>
      <c r="U320" s="23">
        <v>280</v>
      </c>
      <c r="V320" s="22">
        <v>21.74</v>
      </c>
      <c r="W320" s="23">
        <v>280</v>
      </c>
      <c r="X320" s="22">
        <v>21.74</v>
      </c>
      <c r="Y320" s="23">
        <v>280</v>
      </c>
      <c r="Z320" s="22">
        <v>21.74</v>
      </c>
      <c r="AA320" s="23">
        <v>280</v>
      </c>
      <c r="AB320" s="22">
        <v>21.74</v>
      </c>
      <c r="AC320" s="23">
        <v>280</v>
      </c>
      <c r="AD320" s="22">
        <v>21.74</v>
      </c>
      <c r="AE320" s="23">
        <v>560</v>
      </c>
      <c r="AF320" s="22">
        <v>143.47999999999999</v>
      </c>
      <c r="AG320" s="23">
        <v>1120</v>
      </c>
      <c r="AH320" s="22">
        <v>386.96</v>
      </c>
      <c r="AI320" s="23">
        <v>1120</v>
      </c>
      <c r="AJ320" s="22">
        <v>386.96</v>
      </c>
      <c r="AK320" s="23">
        <v>3080</v>
      </c>
      <c r="AL320" s="22">
        <v>1239.1300000000001</v>
      </c>
      <c r="AM320" s="23">
        <v>8680</v>
      </c>
      <c r="AN320" s="22">
        <v>3673.91</v>
      </c>
      <c r="AO320" s="29"/>
      <c r="AP320" s="40">
        <v>0</v>
      </c>
      <c r="AQ320" s="41">
        <v>0</v>
      </c>
      <c r="AR320" s="40">
        <v>955.67</v>
      </c>
      <c r="AS320" s="41">
        <v>9.2200000000000006</v>
      </c>
      <c r="AT320" s="40">
        <v>1026.94</v>
      </c>
      <c r="AU320" s="41">
        <v>8.74</v>
      </c>
      <c r="AV320" s="29"/>
      <c r="AW320" s="42">
        <v>1.6</v>
      </c>
      <c r="AX320" s="42">
        <v>1.6</v>
      </c>
      <c r="AY320" s="22">
        <v>3.23</v>
      </c>
      <c r="AZ320" s="42">
        <v>0</v>
      </c>
      <c r="BA320" s="22">
        <v>0</v>
      </c>
      <c r="BB320" s="42">
        <v>0</v>
      </c>
      <c r="BC320" s="22">
        <v>0</v>
      </c>
      <c r="BD320" s="29"/>
      <c r="BE320" s="43">
        <v>83.85</v>
      </c>
      <c r="BF320" s="39">
        <v>7.71</v>
      </c>
      <c r="BG320" s="43">
        <v>75.8</v>
      </c>
      <c r="BH320" s="39">
        <v>7.75</v>
      </c>
      <c r="BI320" s="43">
        <v>51.1</v>
      </c>
      <c r="BJ320" s="39">
        <v>14.45</v>
      </c>
      <c r="BK320" s="43">
        <v>12.35</v>
      </c>
      <c r="BL320" s="39">
        <v>4.22</v>
      </c>
      <c r="BM320" s="29"/>
    </row>
    <row r="321" spans="1:65" x14ac:dyDescent="0.35">
      <c r="A321">
        <v>11</v>
      </c>
      <c r="B321" t="s">
        <v>669</v>
      </c>
      <c r="C321" t="s">
        <v>670</v>
      </c>
      <c r="D321" s="21">
        <v>0.17249999999999999</v>
      </c>
      <c r="E321" s="22">
        <v>1.88</v>
      </c>
      <c r="F321" s="21">
        <v>0.51349999999999996</v>
      </c>
      <c r="G321" s="22">
        <v>0.31</v>
      </c>
      <c r="H321" s="21">
        <v>0.38779999999999998</v>
      </c>
      <c r="I321" s="22">
        <v>-2.48</v>
      </c>
      <c r="J321" s="23">
        <v>0.90129999999999999</v>
      </c>
      <c r="K321" s="22">
        <v>-0.91</v>
      </c>
      <c r="L321" s="23">
        <v>427.31</v>
      </c>
      <c r="M321" s="29"/>
      <c r="N321" s="38">
        <v>271.55</v>
      </c>
      <c r="O321" s="39">
        <v>7.95</v>
      </c>
      <c r="P321" s="38">
        <v>331.11</v>
      </c>
      <c r="Q321" s="39">
        <v>6.43</v>
      </c>
      <c r="R321" s="29"/>
      <c r="S321" s="23">
        <v>219</v>
      </c>
      <c r="T321" s="22">
        <v>2.82</v>
      </c>
      <c r="U321" s="23">
        <v>235</v>
      </c>
      <c r="V321" s="22">
        <v>2.62</v>
      </c>
      <c r="W321" s="23">
        <v>235</v>
      </c>
      <c r="X321" s="22">
        <v>2.62</v>
      </c>
      <c r="Y321" s="23">
        <v>235</v>
      </c>
      <c r="Z321" s="22">
        <v>2.62</v>
      </c>
      <c r="AA321" s="23">
        <v>235</v>
      </c>
      <c r="AB321" s="22">
        <v>2.62</v>
      </c>
      <c r="AC321" s="23">
        <v>235</v>
      </c>
      <c r="AD321" s="22">
        <v>2.62</v>
      </c>
      <c r="AE321" s="23">
        <v>366</v>
      </c>
      <c r="AF321" s="22">
        <v>3.1</v>
      </c>
      <c r="AG321" s="23">
        <v>845</v>
      </c>
      <c r="AH321" s="22">
        <v>3.05</v>
      </c>
      <c r="AI321" s="23">
        <v>845</v>
      </c>
      <c r="AJ321" s="22">
        <v>3.05</v>
      </c>
      <c r="AK321" s="23">
        <v>1405</v>
      </c>
      <c r="AL321" s="22">
        <v>3.01</v>
      </c>
      <c r="AM321" s="23">
        <v>2821</v>
      </c>
      <c r="AN321" s="22">
        <v>3.03</v>
      </c>
      <c r="AO321" s="29"/>
      <c r="AP321" s="40">
        <v>0</v>
      </c>
      <c r="AQ321" s="41">
        <v>0</v>
      </c>
      <c r="AR321" s="40">
        <v>917.86</v>
      </c>
      <c r="AS321" s="41">
        <v>3.84</v>
      </c>
      <c r="AT321" s="40">
        <v>993.42000000000007</v>
      </c>
      <c r="AU321" s="41">
        <v>3.53</v>
      </c>
      <c r="AV321" s="29"/>
      <c r="AW321" s="42" t="s">
        <v>776</v>
      </c>
      <c r="AX321" s="42">
        <v>1.95</v>
      </c>
      <c r="AY321" s="22">
        <v>2.63</v>
      </c>
      <c r="AZ321" s="42">
        <v>0</v>
      </c>
      <c r="BA321" s="22" t="s">
        <v>775</v>
      </c>
      <c r="BB321" s="42">
        <v>1.5</v>
      </c>
      <c r="BC321" s="22">
        <v>0</v>
      </c>
      <c r="BD321" s="29"/>
      <c r="BE321" s="43">
        <v>83.87</v>
      </c>
      <c r="BF321" s="39">
        <v>9.69</v>
      </c>
      <c r="BG321" s="43">
        <v>75.8</v>
      </c>
      <c r="BH321" s="39">
        <v>15.57</v>
      </c>
      <c r="BI321" s="43">
        <v>51.11</v>
      </c>
      <c r="BJ321" s="39">
        <v>24.66</v>
      </c>
      <c r="BK321" s="43">
        <v>12</v>
      </c>
      <c r="BL321" s="39">
        <v>9.09</v>
      </c>
      <c r="BM321" s="29"/>
    </row>
    <row r="322" spans="1:65" x14ac:dyDescent="0.35">
      <c r="A322">
        <v>11</v>
      </c>
      <c r="B322" t="s">
        <v>671</v>
      </c>
      <c r="C322" t="s">
        <v>672</v>
      </c>
      <c r="D322" s="21">
        <v>0.139039</v>
      </c>
      <c r="E322" s="22">
        <v>5.45</v>
      </c>
      <c r="F322" s="21">
        <v>0.34684999999999999</v>
      </c>
      <c r="G322" s="22">
        <v>7.54</v>
      </c>
      <c r="H322" s="21">
        <v>0.28811199999999998</v>
      </c>
      <c r="I322" s="22">
        <v>5.63</v>
      </c>
      <c r="J322" s="23">
        <v>0.63496200000000003</v>
      </c>
      <c r="K322" s="22">
        <v>6.67</v>
      </c>
      <c r="L322" s="23">
        <v>403.91</v>
      </c>
      <c r="M322" s="29"/>
      <c r="N322" s="38">
        <v>275.08999999999997</v>
      </c>
      <c r="O322" s="39">
        <v>12.01</v>
      </c>
      <c r="P322" s="38">
        <v>350.77</v>
      </c>
      <c r="Q322" s="39">
        <v>11.79</v>
      </c>
      <c r="R322" s="29"/>
      <c r="S322" s="23">
        <v>267.2</v>
      </c>
      <c r="T322" s="22">
        <v>0</v>
      </c>
      <c r="U322" s="23">
        <v>267.2</v>
      </c>
      <c r="V322" s="22">
        <v>0</v>
      </c>
      <c r="W322" s="23">
        <v>267.2</v>
      </c>
      <c r="X322" s="22">
        <v>0</v>
      </c>
      <c r="Y322" s="23">
        <v>267.2</v>
      </c>
      <c r="Z322" s="22">
        <v>0</v>
      </c>
      <c r="AA322" s="23">
        <v>333.5</v>
      </c>
      <c r="AB322" s="22">
        <v>0</v>
      </c>
      <c r="AC322" s="23">
        <v>333.5</v>
      </c>
      <c r="AD322" s="22">
        <v>0</v>
      </c>
      <c r="AE322" s="23">
        <v>630.70000000000005</v>
      </c>
      <c r="AF322" s="22">
        <v>21.85</v>
      </c>
      <c r="AG322" s="23">
        <v>2123.6999999999998</v>
      </c>
      <c r="AH322" s="22">
        <v>89.48</v>
      </c>
      <c r="AI322" s="23">
        <v>2123.6999999999998</v>
      </c>
      <c r="AJ322" s="22">
        <v>67.010000000000005</v>
      </c>
      <c r="AK322" s="23">
        <v>4099.1000000000004</v>
      </c>
      <c r="AL322" s="22">
        <v>58.2</v>
      </c>
      <c r="AM322" s="23">
        <v>11639.1</v>
      </c>
      <c r="AN322" s="22">
        <v>0</v>
      </c>
      <c r="AO322" s="29"/>
      <c r="AP322" s="40">
        <v>0</v>
      </c>
      <c r="AQ322" s="41">
        <v>0</v>
      </c>
      <c r="AR322" s="40">
        <v>946.2</v>
      </c>
      <c r="AS322" s="41">
        <v>5.62</v>
      </c>
      <c r="AT322" s="40">
        <v>1021.8800000000001</v>
      </c>
      <c r="AU322" s="41">
        <v>6</v>
      </c>
      <c r="AV322" s="29"/>
      <c r="AW322" s="42">
        <v>1.5</v>
      </c>
      <c r="AX322" s="42">
        <v>1.5</v>
      </c>
      <c r="AY322" s="22">
        <v>3.45</v>
      </c>
      <c r="AZ322" s="42">
        <v>81.7</v>
      </c>
      <c r="BA322" s="22">
        <v>4.21</v>
      </c>
      <c r="BB322" s="42">
        <v>0</v>
      </c>
      <c r="BC322" s="22">
        <v>0</v>
      </c>
      <c r="BD322" s="29"/>
      <c r="BE322" s="43">
        <v>83.85</v>
      </c>
      <c r="BF322" s="39">
        <v>7.71</v>
      </c>
      <c r="BG322" s="43">
        <v>75.8</v>
      </c>
      <c r="BH322" s="39">
        <v>7.75</v>
      </c>
      <c r="BI322" s="43">
        <v>48.15</v>
      </c>
      <c r="BJ322" s="39">
        <v>12.37</v>
      </c>
      <c r="BK322" s="43">
        <v>15.75</v>
      </c>
      <c r="BL322" s="39">
        <v>4.3</v>
      </c>
      <c r="BM322" s="29"/>
    </row>
    <row r="323" spans="1:65" x14ac:dyDescent="0.35">
      <c r="A323">
        <v>11</v>
      </c>
      <c r="B323" t="s">
        <v>673</v>
      </c>
      <c r="C323" t="s">
        <v>674</v>
      </c>
      <c r="D323" s="21">
        <v>9.1999999999999998E-2</v>
      </c>
      <c r="E323" s="22">
        <v>3.33</v>
      </c>
      <c r="F323" s="21">
        <v>0.15920000000000001</v>
      </c>
      <c r="G323" s="22">
        <v>0.17</v>
      </c>
      <c r="H323" s="21">
        <v>0.15920000000000001</v>
      </c>
      <c r="I323" s="22">
        <v>0.17</v>
      </c>
      <c r="J323" s="23">
        <v>0.31840000000000002</v>
      </c>
      <c r="K323" s="22">
        <v>0.17</v>
      </c>
      <c r="L323" s="23">
        <v>341.13</v>
      </c>
      <c r="M323" s="29"/>
      <c r="N323" s="38">
        <v>142.59</v>
      </c>
      <c r="O323" s="39">
        <v>-17.86</v>
      </c>
      <c r="P323" s="38">
        <v>219.61</v>
      </c>
      <c r="Q323" s="39">
        <v>-12.37</v>
      </c>
      <c r="R323" s="29"/>
      <c r="S323" s="23">
        <v>282.51</v>
      </c>
      <c r="T323" s="22">
        <v>0</v>
      </c>
      <c r="U323" s="23">
        <v>282.51</v>
      </c>
      <c r="V323" s="22">
        <v>0</v>
      </c>
      <c r="W323" s="23">
        <v>282.51</v>
      </c>
      <c r="X323" s="22">
        <v>0</v>
      </c>
      <c r="Y323" s="23">
        <v>282.51</v>
      </c>
      <c r="Z323" s="22">
        <v>0</v>
      </c>
      <c r="AA323" s="23">
        <v>282.51</v>
      </c>
      <c r="AB323" s="22">
        <v>0</v>
      </c>
      <c r="AC323" s="23">
        <v>282.51</v>
      </c>
      <c r="AD323" s="22">
        <v>0</v>
      </c>
      <c r="AE323" s="23">
        <v>282.51</v>
      </c>
      <c r="AF323" s="22">
        <v>0</v>
      </c>
      <c r="AG323" s="23">
        <v>282.51</v>
      </c>
      <c r="AH323" s="22">
        <v>0</v>
      </c>
      <c r="AI323" s="23">
        <v>282.51</v>
      </c>
      <c r="AJ323" s="22">
        <v>0</v>
      </c>
      <c r="AK323" s="23">
        <v>282.51</v>
      </c>
      <c r="AL323" s="22">
        <v>0</v>
      </c>
      <c r="AM323" s="23">
        <v>282.51</v>
      </c>
      <c r="AN323" s="22">
        <v>0</v>
      </c>
      <c r="AO323" s="29"/>
      <c r="AP323" s="40">
        <v>0</v>
      </c>
      <c r="AQ323" s="41">
        <v>0</v>
      </c>
      <c r="AR323" s="40">
        <v>766.23</v>
      </c>
      <c r="AS323" s="41">
        <v>-2.54</v>
      </c>
      <c r="AT323" s="40">
        <v>843.25</v>
      </c>
      <c r="AU323" s="41">
        <v>-2.3199999999999998</v>
      </c>
      <c r="AV323" s="29"/>
      <c r="AW323" s="42">
        <v>1.3</v>
      </c>
      <c r="AX323" s="42">
        <v>1.3</v>
      </c>
      <c r="AY323" s="22">
        <v>0</v>
      </c>
      <c r="AZ323" s="42">
        <v>0</v>
      </c>
      <c r="BA323" s="22">
        <v>0</v>
      </c>
      <c r="BB323" s="42">
        <v>0</v>
      </c>
      <c r="BC323" s="22">
        <v>0</v>
      </c>
      <c r="BD323" s="29"/>
      <c r="BE323" s="43">
        <v>83.85</v>
      </c>
      <c r="BF323" s="39">
        <v>10.59</v>
      </c>
      <c r="BG323" s="43">
        <v>75.8</v>
      </c>
      <c r="BH323" s="39">
        <v>10.61</v>
      </c>
      <c r="BI323" s="43">
        <v>51.1</v>
      </c>
      <c r="BJ323" s="39">
        <v>22.84</v>
      </c>
      <c r="BK323" s="43">
        <v>9.3000000000000007</v>
      </c>
      <c r="BL323" s="39">
        <v>2.2000000000000002</v>
      </c>
      <c r="BM323" s="29"/>
    </row>
    <row r="324" spans="1:65" x14ac:dyDescent="0.35">
      <c r="A324">
        <v>11</v>
      </c>
      <c r="B324" t="s">
        <v>675</v>
      </c>
      <c r="C324" t="s">
        <v>676</v>
      </c>
      <c r="D324" s="21">
        <v>8.6900000000000005E-2</v>
      </c>
      <c r="E324" s="22">
        <v>10.3</v>
      </c>
      <c r="F324" s="21">
        <v>0.20039999999999999</v>
      </c>
      <c r="G324" s="22">
        <v>5.94</v>
      </c>
      <c r="H324" s="21">
        <v>0.1724</v>
      </c>
      <c r="I324" s="22">
        <v>1.91</v>
      </c>
      <c r="J324" s="23">
        <v>0.37280000000000002</v>
      </c>
      <c r="K324" s="22">
        <v>4.04</v>
      </c>
      <c r="L324" s="23">
        <v>306.33999999999997</v>
      </c>
      <c r="M324" s="29"/>
      <c r="N324" s="38">
        <v>244.49</v>
      </c>
      <c r="O324" s="39">
        <v>18.98</v>
      </c>
      <c r="P324" s="38">
        <v>315.48</v>
      </c>
      <c r="Q324" s="39">
        <v>14.11</v>
      </c>
      <c r="R324" s="29"/>
      <c r="S324" s="23">
        <v>280.25</v>
      </c>
      <c r="T324" s="22">
        <v>6.09</v>
      </c>
      <c r="U324" s="23">
        <v>280.25</v>
      </c>
      <c r="V324" s="22">
        <v>6.09</v>
      </c>
      <c r="W324" s="23">
        <v>280.25</v>
      </c>
      <c r="X324" s="22">
        <v>6.09</v>
      </c>
      <c r="Y324" s="23">
        <v>280.25</v>
      </c>
      <c r="Z324" s="22">
        <v>6.09</v>
      </c>
      <c r="AA324" s="23">
        <v>280.25</v>
      </c>
      <c r="AB324" s="22">
        <v>6.09</v>
      </c>
      <c r="AC324" s="23">
        <v>280.25</v>
      </c>
      <c r="AD324" s="22">
        <v>6.09</v>
      </c>
      <c r="AE324" s="23">
        <v>504.45</v>
      </c>
      <c r="AF324" s="22">
        <v>6.09</v>
      </c>
      <c r="AG324" s="23">
        <v>1401.25</v>
      </c>
      <c r="AH324" s="22">
        <v>6.09</v>
      </c>
      <c r="AI324" s="23">
        <v>1625.45</v>
      </c>
      <c r="AJ324" s="22">
        <v>6.09</v>
      </c>
      <c r="AK324" s="23">
        <v>3333.9700000000003</v>
      </c>
      <c r="AL324" s="22">
        <v>6.09</v>
      </c>
      <c r="AM324" s="23">
        <v>13004.37</v>
      </c>
      <c r="AN324" s="22">
        <v>6.09</v>
      </c>
      <c r="AO324" s="29"/>
      <c r="AP324" s="40">
        <v>0</v>
      </c>
      <c r="AQ324" s="41">
        <v>0</v>
      </c>
      <c r="AR324" s="40">
        <v>831.07999999999993</v>
      </c>
      <c r="AS324" s="41">
        <v>11.2</v>
      </c>
      <c r="AT324" s="40">
        <v>902.06999999999994</v>
      </c>
      <c r="AU324" s="41">
        <v>10.23</v>
      </c>
      <c r="AV324" s="29"/>
      <c r="AW324" s="42">
        <v>2</v>
      </c>
      <c r="AX324" s="42">
        <v>2</v>
      </c>
      <c r="AY324" s="22">
        <v>27.39</v>
      </c>
      <c r="AZ324" s="42">
        <v>52</v>
      </c>
      <c r="BA324" s="22">
        <v>4</v>
      </c>
      <c r="BB324" s="42">
        <v>3</v>
      </c>
      <c r="BC324" s="22">
        <v>0</v>
      </c>
      <c r="BD324" s="29"/>
      <c r="BE324" s="43">
        <v>83</v>
      </c>
      <c r="BF324" s="39">
        <v>7.79</v>
      </c>
      <c r="BG324" s="43">
        <v>75</v>
      </c>
      <c r="BH324" s="39">
        <v>7.14</v>
      </c>
      <c r="BI324" s="43">
        <v>51</v>
      </c>
      <c r="BJ324" s="39">
        <v>15.91</v>
      </c>
      <c r="BK324" s="43">
        <v>7.15</v>
      </c>
      <c r="BL324" s="39">
        <v>2.88</v>
      </c>
      <c r="BM324" s="29"/>
    </row>
    <row r="325" spans="1:65" x14ac:dyDescent="0.35">
      <c r="A325">
        <v>11</v>
      </c>
      <c r="B325" t="s">
        <v>677</v>
      </c>
      <c r="C325" t="s">
        <v>678</v>
      </c>
      <c r="D325" s="21">
        <v>0.105</v>
      </c>
      <c r="E325" s="22">
        <v>3.9</v>
      </c>
      <c r="F325" s="21">
        <v>0.38300000000000001</v>
      </c>
      <c r="G325" s="22">
        <v>8.5500000000000007</v>
      </c>
      <c r="H325" s="21">
        <v>0.33800000000000002</v>
      </c>
      <c r="I325" s="22">
        <v>9.26</v>
      </c>
      <c r="J325" s="23">
        <v>0.72100000000000009</v>
      </c>
      <c r="K325" s="22">
        <v>8.8800000000000008</v>
      </c>
      <c r="L325" s="23">
        <v>436.54</v>
      </c>
      <c r="M325" s="29"/>
      <c r="N325" s="38">
        <v>346.73</v>
      </c>
      <c r="O325" s="39">
        <v>0.15</v>
      </c>
      <c r="P325" s="38">
        <v>364.91</v>
      </c>
      <c r="Q325" s="39">
        <v>0.28000000000000003</v>
      </c>
      <c r="R325" s="29"/>
      <c r="S325" s="23">
        <v>220.8</v>
      </c>
      <c r="T325" s="22">
        <v>4.5999999999999996</v>
      </c>
      <c r="U325" s="23">
        <v>220.8</v>
      </c>
      <c r="V325" s="22">
        <v>4.5999999999999996</v>
      </c>
      <c r="W325" s="23">
        <v>220.8</v>
      </c>
      <c r="X325" s="22">
        <v>4.5999999999999996</v>
      </c>
      <c r="Y325" s="23">
        <v>220.8</v>
      </c>
      <c r="Z325" s="22">
        <v>4.5999999999999996</v>
      </c>
      <c r="AA325" s="23">
        <v>220.8</v>
      </c>
      <c r="AB325" s="22">
        <v>4.5999999999999996</v>
      </c>
      <c r="AC325" s="23">
        <v>220.8</v>
      </c>
      <c r="AD325" s="22">
        <v>4.5999999999999996</v>
      </c>
      <c r="AE325" s="23">
        <v>672.96</v>
      </c>
      <c r="AF325" s="22">
        <v>4.6100000000000003</v>
      </c>
      <c r="AG325" s="23">
        <v>3385.92</v>
      </c>
      <c r="AH325" s="22">
        <v>4.6100000000000003</v>
      </c>
      <c r="AI325" s="23">
        <v>4290.2400000000007</v>
      </c>
      <c r="AJ325" s="22">
        <v>4.6100000000000003</v>
      </c>
      <c r="AK325" s="23">
        <v>10620.48</v>
      </c>
      <c r="AL325" s="22">
        <v>4.62</v>
      </c>
      <c r="AM325" s="23">
        <v>54027.840000000011</v>
      </c>
      <c r="AN325" s="22">
        <v>4.62</v>
      </c>
      <c r="AO325" s="29"/>
      <c r="AP325" s="40">
        <v>0</v>
      </c>
      <c r="AQ325" s="41">
        <v>0</v>
      </c>
      <c r="AR325" s="40">
        <v>1004.0699999999999</v>
      </c>
      <c r="AS325" s="41">
        <v>2.72</v>
      </c>
      <c r="AT325" s="40">
        <v>1022.25</v>
      </c>
      <c r="AU325" s="41">
        <v>2.73</v>
      </c>
      <c r="AV325" s="29"/>
      <c r="AW325" s="42">
        <v>1.58</v>
      </c>
      <c r="AX325" s="42">
        <v>4.7699999999999996</v>
      </c>
      <c r="AY325" s="22">
        <v>4.6100000000000003</v>
      </c>
      <c r="AZ325" s="42">
        <v>73.56</v>
      </c>
      <c r="BA325" s="22">
        <v>4.6399999999999997</v>
      </c>
      <c r="BB325" s="42">
        <v>3.5</v>
      </c>
      <c r="BC325" s="22">
        <v>16.670000000000002</v>
      </c>
      <c r="BD325" s="29"/>
      <c r="BE325" s="43">
        <v>83.85</v>
      </c>
      <c r="BF325" s="39">
        <v>7.71</v>
      </c>
      <c r="BG325" s="43">
        <v>75.8</v>
      </c>
      <c r="BH325" s="39">
        <v>7.75</v>
      </c>
      <c r="BI325" s="43">
        <v>51.1</v>
      </c>
      <c r="BJ325" s="39">
        <v>14.45</v>
      </c>
      <c r="BK325" s="43">
        <v>16.600000000000001</v>
      </c>
      <c r="BL325" s="39">
        <v>5.73</v>
      </c>
      <c r="BM325" s="29"/>
    </row>
    <row r="326" spans="1:65" x14ac:dyDescent="0.35">
      <c r="A326">
        <v>11</v>
      </c>
      <c r="B326" t="s">
        <v>679</v>
      </c>
      <c r="C326" t="s">
        <v>680</v>
      </c>
      <c r="D326" s="21">
        <v>0.15529999999999999</v>
      </c>
      <c r="E326" s="22">
        <v>3.62</v>
      </c>
      <c r="F326" s="21">
        <v>0.35410000000000003</v>
      </c>
      <c r="G326" s="22">
        <v>3.93</v>
      </c>
      <c r="H326" s="21">
        <v>0.28070000000000001</v>
      </c>
      <c r="I326" s="22">
        <v>3.92</v>
      </c>
      <c r="J326" s="23">
        <v>0.63480000000000003</v>
      </c>
      <c r="K326" s="22">
        <v>3.93</v>
      </c>
      <c r="L326" s="23">
        <v>609.27</v>
      </c>
      <c r="M326" s="29"/>
      <c r="N326" s="38">
        <v>292.58</v>
      </c>
      <c r="O326" s="39">
        <v>12.34</v>
      </c>
      <c r="P326" s="38">
        <v>333.46</v>
      </c>
      <c r="Q326" s="39">
        <v>11.65</v>
      </c>
      <c r="R326" s="29"/>
      <c r="S326" s="23">
        <v>322.18</v>
      </c>
      <c r="T326" s="22">
        <v>5.53</v>
      </c>
      <c r="U326" s="23">
        <v>384.04</v>
      </c>
      <c r="V326" s="22">
        <v>5.54</v>
      </c>
      <c r="W326" s="23">
        <v>358.46</v>
      </c>
      <c r="X326" s="22">
        <v>5.53</v>
      </c>
      <c r="Y326" s="23">
        <v>471.46</v>
      </c>
      <c r="Z326" s="22">
        <v>5.55</v>
      </c>
      <c r="AA326" s="23">
        <v>584.45999999999992</v>
      </c>
      <c r="AB326" s="22">
        <v>5.56</v>
      </c>
      <c r="AC326" s="23">
        <v>697.45999999999992</v>
      </c>
      <c r="AD326" s="22">
        <v>5.57</v>
      </c>
      <c r="AE326" s="23">
        <v>810.46</v>
      </c>
      <c r="AF326" s="22">
        <v>5.58</v>
      </c>
      <c r="AG326" s="23">
        <v>2618.46</v>
      </c>
      <c r="AH326" s="22">
        <v>5.6</v>
      </c>
      <c r="AI326" s="23">
        <v>3070.4599999999991</v>
      </c>
      <c r="AJ326" s="22">
        <v>5.6</v>
      </c>
      <c r="AK326" s="23">
        <v>7025.4599999999991</v>
      </c>
      <c r="AL326" s="22">
        <v>5.6</v>
      </c>
      <c r="AM326" s="23">
        <v>34145.46</v>
      </c>
      <c r="AN326" s="22">
        <v>5.61</v>
      </c>
      <c r="AO326" s="29"/>
      <c r="AP326" s="40">
        <v>0</v>
      </c>
      <c r="AQ326" s="41">
        <v>0</v>
      </c>
      <c r="AR326" s="40">
        <v>1224.03</v>
      </c>
      <c r="AS326" s="41">
        <v>6.09</v>
      </c>
      <c r="AT326" s="40">
        <v>1326.77</v>
      </c>
      <c r="AU326" s="41">
        <v>6.1</v>
      </c>
      <c r="AV326" s="29"/>
      <c r="AW326" s="42">
        <v>1.9</v>
      </c>
      <c r="AX326" s="42">
        <v>1.9</v>
      </c>
      <c r="AY326" s="22">
        <v>0</v>
      </c>
      <c r="AZ326" s="42">
        <v>60</v>
      </c>
      <c r="BA326" s="22">
        <v>0</v>
      </c>
      <c r="BB326" s="42">
        <v>0.9</v>
      </c>
      <c r="BC326" s="22">
        <v>0</v>
      </c>
      <c r="BD326" s="29"/>
      <c r="BE326" s="43">
        <v>83.85</v>
      </c>
      <c r="BF326" s="39">
        <v>7.71</v>
      </c>
      <c r="BG326" s="43">
        <v>75.8</v>
      </c>
      <c r="BH326" s="39">
        <v>7.75</v>
      </c>
      <c r="BI326" s="43">
        <v>51.1</v>
      </c>
      <c r="BJ326" s="39">
        <v>14.45</v>
      </c>
      <c r="BK326" s="43">
        <v>9.6</v>
      </c>
      <c r="BL326" s="39">
        <v>3.78</v>
      </c>
      <c r="BM326" s="29"/>
    </row>
    <row r="327" spans="1:65" x14ac:dyDescent="0.35">
      <c r="A327">
        <v>11</v>
      </c>
      <c r="B327" t="s">
        <v>681</v>
      </c>
      <c r="C327" t="s">
        <v>682</v>
      </c>
      <c r="D327" s="21">
        <v>0.1182</v>
      </c>
      <c r="E327" s="22">
        <v>1.23</v>
      </c>
      <c r="F327" s="21">
        <v>0.27910000000000001</v>
      </c>
      <c r="G327" s="22">
        <v>-1.88</v>
      </c>
      <c r="H327" s="21">
        <v>0.20599999999999999</v>
      </c>
      <c r="I327" s="22">
        <v>-5.67</v>
      </c>
      <c r="J327" s="23">
        <v>0.48509999999999998</v>
      </c>
      <c r="K327" s="22">
        <v>-3.53</v>
      </c>
      <c r="L327" s="23">
        <v>571.47</v>
      </c>
      <c r="M327" s="29"/>
      <c r="N327" s="38">
        <v>260.88</v>
      </c>
      <c r="O327" s="39">
        <v>6.12</v>
      </c>
      <c r="P327" s="38">
        <v>305.41000000000003</v>
      </c>
      <c r="Q327" s="39">
        <v>5.98</v>
      </c>
      <c r="R327" s="29"/>
      <c r="S327" s="23">
        <v>142.58000000000001</v>
      </c>
      <c r="T327" s="22">
        <v>4.2300000000000004</v>
      </c>
      <c r="U327" s="23">
        <v>142.58000000000001</v>
      </c>
      <c r="V327" s="22">
        <v>4.2300000000000004</v>
      </c>
      <c r="W327" s="23">
        <v>142.57999999999998</v>
      </c>
      <c r="X327" s="22">
        <v>4.2300000000000004</v>
      </c>
      <c r="Y327" s="23">
        <v>142.57999999999998</v>
      </c>
      <c r="Z327" s="22">
        <v>4.2300000000000004</v>
      </c>
      <c r="AA327" s="23">
        <v>142.57999999999998</v>
      </c>
      <c r="AB327" s="22">
        <v>4.2300000000000004</v>
      </c>
      <c r="AC327" s="23">
        <v>142.57999999999998</v>
      </c>
      <c r="AD327" s="22">
        <v>4.2300000000000004</v>
      </c>
      <c r="AE327" s="23">
        <v>338.38</v>
      </c>
      <c r="AF327" s="22">
        <v>147.35</v>
      </c>
      <c r="AG327" s="23">
        <v>1121.58</v>
      </c>
      <c r="AH327" s="22">
        <v>26.65</v>
      </c>
      <c r="AI327" s="23">
        <v>1317.38</v>
      </c>
      <c r="AJ327" s="22">
        <v>48.76</v>
      </c>
      <c r="AK327" s="23">
        <v>2883.78</v>
      </c>
      <c r="AL327" s="22">
        <v>31.32</v>
      </c>
      <c r="AM327" s="23">
        <v>14631.78</v>
      </c>
      <c r="AN327" s="22">
        <v>369.26</v>
      </c>
      <c r="AO327" s="29"/>
      <c r="AP327" s="40">
        <v>0</v>
      </c>
      <c r="AQ327" s="41">
        <v>0</v>
      </c>
      <c r="AR327" s="40">
        <v>974.93000000000006</v>
      </c>
      <c r="AS327" s="41">
        <v>2.93</v>
      </c>
      <c r="AT327" s="40">
        <v>1019.4600000000002</v>
      </c>
      <c r="AU327" s="41">
        <v>3.03</v>
      </c>
      <c r="AV327" s="29"/>
      <c r="AW327" s="42">
        <v>1.5</v>
      </c>
      <c r="AX327" s="42">
        <v>1.5</v>
      </c>
      <c r="AY327" s="22">
        <v>40.19</v>
      </c>
      <c r="AZ327" s="42">
        <v>64.680000000000007</v>
      </c>
      <c r="BA327" s="22">
        <v>8.02</v>
      </c>
      <c r="BB327" s="42">
        <v>0</v>
      </c>
      <c r="BC327" s="22">
        <v>0</v>
      </c>
      <c r="BD327" s="29"/>
      <c r="BE327" s="43">
        <v>83.85</v>
      </c>
      <c r="BF327" s="39">
        <v>7.71</v>
      </c>
      <c r="BG327" s="43">
        <v>75.8</v>
      </c>
      <c r="BH327" s="39">
        <v>7.75</v>
      </c>
      <c r="BI327" s="43">
        <v>51.1</v>
      </c>
      <c r="BJ327" s="39">
        <v>14.45</v>
      </c>
      <c r="BK327" s="43">
        <v>11.5</v>
      </c>
      <c r="BL327" s="39">
        <v>0</v>
      </c>
      <c r="BM327" s="29"/>
    </row>
    <row r="328" spans="1:65" x14ac:dyDescent="0.35">
      <c r="A328">
        <v>11</v>
      </c>
      <c r="B328" t="s">
        <v>683</v>
      </c>
      <c r="C328" t="s">
        <v>684</v>
      </c>
      <c r="D328" s="21">
        <v>0.11509999999999999</v>
      </c>
      <c r="E328" s="22">
        <v>9.34</v>
      </c>
      <c r="F328" s="21">
        <v>0.3175</v>
      </c>
      <c r="G328" s="22">
        <v>9.76</v>
      </c>
      <c r="H328" s="21">
        <v>0.23269999999999999</v>
      </c>
      <c r="I328" s="22">
        <v>7.43</v>
      </c>
      <c r="J328" s="23">
        <v>0.55020000000000002</v>
      </c>
      <c r="K328" s="22">
        <v>8.76</v>
      </c>
      <c r="L328" s="23">
        <v>493.49</v>
      </c>
      <c r="M328" s="29"/>
      <c r="N328" s="38">
        <v>130.84</v>
      </c>
      <c r="O328" s="39">
        <v>-50.15</v>
      </c>
      <c r="P328" s="38">
        <v>166.12</v>
      </c>
      <c r="Q328" s="39">
        <v>-43.42</v>
      </c>
      <c r="R328" s="29"/>
      <c r="S328" s="23">
        <v>304.87</v>
      </c>
      <c r="T328" s="22">
        <v>2.74</v>
      </c>
      <c r="U328" s="23">
        <v>304.87</v>
      </c>
      <c r="V328" s="22">
        <v>2.74</v>
      </c>
      <c r="W328" s="23">
        <v>609.74</v>
      </c>
      <c r="X328" s="22">
        <v>105.47</v>
      </c>
      <c r="Y328" s="23">
        <v>609.74</v>
      </c>
      <c r="Z328" s="22">
        <v>105.47</v>
      </c>
      <c r="AA328" s="23">
        <v>609.74</v>
      </c>
      <c r="AB328" s="22">
        <v>105.47</v>
      </c>
      <c r="AC328" s="23">
        <v>609.74</v>
      </c>
      <c r="AD328" s="22">
        <v>105.47</v>
      </c>
      <c r="AE328" s="23">
        <v>609.74</v>
      </c>
      <c r="AF328" s="22">
        <v>105.47</v>
      </c>
      <c r="AG328" s="23">
        <v>609.74</v>
      </c>
      <c r="AH328" s="22">
        <v>105.47</v>
      </c>
      <c r="AI328" s="23">
        <v>609.74</v>
      </c>
      <c r="AJ328" s="22">
        <v>105.47</v>
      </c>
      <c r="AK328" s="23">
        <v>609.74</v>
      </c>
      <c r="AL328" s="22">
        <v>105.47</v>
      </c>
      <c r="AM328" s="23">
        <v>609.74</v>
      </c>
      <c r="AN328" s="22">
        <v>105.47</v>
      </c>
      <c r="AO328" s="29"/>
      <c r="AP328" s="40">
        <v>0</v>
      </c>
      <c r="AQ328" s="41">
        <v>0</v>
      </c>
      <c r="AR328" s="40">
        <v>929.2</v>
      </c>
      <c r="AS328" s="41">
        <v>-8.0500000000000007</v>
      </c>
      <c r="AT328" s="40">
        <v>964.48</v>
      </c>
      <c r="AU328" s="41">
        <v>-7.41</v>
      </c>
      <c r="AV328" s="29"/>
      <c r="AW328" s="42">
        <v>1</v>
      </c>
      <c r="AX328" s="42">
        <v>1</v>
      </c>
      <c r="AY328" s="22">
        <v>0</v>
      </c>
      <c r="AZ328" s="42">
        <v>0</v>
      </c>
      <c r="BA328" s="22" t="s">
        <v>775</v>
      </c>
      <c r="BB328" s="42">
        <v>0</v>
      </c>
      <c r="BC328" s="22">
        <v>0</v>
      </c>
      <c r="BD328" s="29"/>
      <c r="BE328" s="43">
        <v>83.85</v>
      </c>
      <c r="BF328" s="39">
        <v>7.71</v>
      </c>
      <c r="BG328" s="43">
        <v>75.8</v>
      </c>
      <c r="BH328" s="39">
        <v>7.75</v>
      </c>
      <c r="BI328" s="43">
        <v>51.1</v>
      </c>
      <c r="BJ328" s="39">
        <v>14.45</v>
      </c>
      <c r="BK328" s="43">
        <v>8</v>
      </c>
      <c r="BL328" s="39">
        <v>0</v>
      </c>
      <c r="BM328" s="29"/>
    </row>
    <row r="329" spans="1:65" x14ac:dyDescent="0.35">
      <c r="A329">
        <v>11</v>
      </c>
      <c r="B329" t="s">
        <v>685</v>
      </c>
      <c r="C329" t="s">
        <v>686</v>
      </c>
      <c r="D329" s="21">
        <v>0.08</v>
      </c>
      <c r="E329" s="22">
        <v>2.52</v>
      </c>
      <c r="F329" s="21">
        <v>0.2248</v>
      </c>
      <c r="G329" s="22">
        <v>3.47</v>
      </c>
      <c r="H329" s="21">
        <v>0.1802</v>
      </c>
      <c r="I329" s="22">
        <v>3.5</v>
      </c>
      <c r="J329" s="23">
        <v>0.40500000000000003</v>
      </c>
      <c r="K329" s="22">
        <v>3.48</v>
      </c>
      <c r="L329" s="23">
        <v>319.89999999999998</v>
      </c>
      <c r="M329" s="29"/>
      <c r="N329" s="38">
        <v>190</v>
      </c>
      <c r="O329" s="39">
        <v>4.97</v>
      </c>
      <c r="P329" s="38">
        <v>240</v>
      </c>
      <c r="Q329" s="39">
        <v>3.9</v>
      </c>
      <c r="R329" s="29"/>
      <c r="S329" s="23">
        <v>288.62</v>
      </c>
      <c r="T329" s="22">
        <v>1.4</v>
      </c>
      <c r="U329" s="23">
        <v>288.62</v>
      </c>
      <c r="V329" s="22">
        <v>1.4</v>
      </c>
      <c r="W329" s="23">
        <v>288.62</v>
      </c>
      <c r="X329" s="22">
        <v>1.4</v>
      </c>
      <c r="Y329" s="23">
        <v>288.62</v>
      </c>
      <c r="Z329" s="22">
        <v>1.4</v>
      </c>
      <c r="AA329" s="23">
        <v>288.62</v>
      </c>
      <c r="AB329" s="22">
        <v>1.4</v>
      </c>
      <c r="AC329" s="23">
        <v>288.62</v>
      </c>
      <c r="AD329" s="22">
        <v>1.4</v>
      </c>
      <c r="AE329" s="23">
        <v>288.62</v>
      </c>
      <c r="AF329" s="22">
        <v>1.4</v>
      </c>
      <c r="AG329" s="23">
        <v>288.62</v>
      </c>
      <c r="AH329" s="22">
        <v>1.4</v>
      </c>
      <c r="AI329" s="23">
        <v>288.62</v>
      </c>
      <c r="AJ329" s="22">
        <v>1.4</v>
      </c>
      <c r="AK329" s="23">
        <v>288.62</v>
      </c>
      <c r="AL329" s="22">
        <v>1.4</v>
      </c>
      <c r="AM329" s="23">
        <v>288.62</v>
      </c>
      <c r="AN329" s="22">
        <v>1.4</v>
      </c>
      <c r="AO329" s="29"/>
      <c r="AP329" s="40">
        <v>0</v>
      </c>
      <c r="AQ329" s="41">
        <v>0</v>
      </c>
      <c r="AR329" s="40">
        <v>798.52</v>
      </c>
      <c r="AS329" s="41">
        <v>2.68</v>
      </c>
      <c r="AT329" s="40">
        <v>848.52</v>
      </c>
      <c r="AU329" s="41">
        <v>2.52</v>
      </c>
      <c r="AV329" s="29"/>
      <c r="AW329" s="42">
        <v>1.3</v>
      </c>
      <c r="AX329" s="42">
        <v>1.3</v>
      </c>
      <c r="AY329" s="22">
        <v>30</v>
      </c>
      <c r="AZ329" s="42">
        <v>0</v>
      </c>
      <c r="BA329" s="22">
        <v>0</v>
      </c>
      <c r="BB329" s="42">
        <v>0</v>
      </c>
      <c r="BC329" s="22">
        <v>0</v>
      </c>
      <c r="BD329" s="29"/>
      <c r="BE329" s="43">
        <v>80</v>
      </c>
      <c r="BF329" s="39">
        <v>5.26</v>
      </c>
      <c r="BG329" s="43">
        <v>68</v>
      </c>
      <c r="BH329" s="39">
        <v>4.62</v>
      </c>
      <c r="BI329" s="43">
        <v>47</v>
      </c>
      <c r="BJ329" s="39">
        <v>14.08</v>
      </c>
      <c r="BK329" s="43">
        <v>10</v>
      </c>
      <c r="BL329" s="39">
        <v>0</v>
      </c>
      <c r="BM329" s="29"/>
    </row>
    <row r="330" spans="1:65" x14ac:dyDescent="0.35">
      <c r="A330">
        <v>11</v>
      </c>
      <c r="B330" t="s">
        <v>687</v>
      </c>
      <c r="C330" t="s">
        <v>688</v>
      </c>
      <c r="D330" s="21">
        <v>0.10425</v>
      </c>
      <c r="E330" s="22">
        <v>7.99</v>
      </c>
      <c r="F330" s="21">
        <v>0.21288000000000001</v>
      </c>
      <c r="G330" s="22">
        <v>13.41</v>
      </c>
      <c r="H330" s="21">
        <v>0.16250999999999999</v>
      </c>
      <c r="I330" s="22">
        <v>12.31</v>
      </c>
      <c r="J330" s="23">
        <v>0.37539</v>
      </c>
      <c r="K330" s="22">
        <v>12.93</v>
      </c>
      <c r="L330" s="23">
        <v>350.08</v>
      </c>
      <c r="M330" s="29"/>
      <c r="N330" s="38">
        <v>280.95</v>
      </c>
      <c r="O330" s="39">
        <v>28.91</v>
      </c>
      <c r="P330" s="38">
        <v>345.91</v>
      </c>
      <c r="Q330" s="39">
        <v>22.27</v>
      </c>
      <c r="R330" s="29"/>
      <c r="S330" s="23">
        <v>226</v>
      </c>
      <c r="T330" s="22">
        <v>2.73</v>
      </c>
      <c r="U330" s="23">
        <v>226</v>
      </c>
      <c r="V330" s="22">
        <v>2.73</v>
      </c>
      <c r="W330" s="23">
        <v>226</v>
      </c>
      <c r="X330" s="22">
        <v>2.73</v>
      </c>
      <c r="Y330" s="23">
        <v>282</v>
      </c>
      <c r="Z330" s="22">
        <v>2.73</v>
      </c>
      <c r="AA330" s="23">
        <v>282</v>
      </c>
      <c r="AB330" s="22">
        <v>2.73</v>
      </c>
      <c r="AC330" s="23">
        <v>282</v>
      </c>
      <c r="AD330" s="22">
        <v>2.73</v>
      </c>
      <c r="AE330" s="23">
        <v>801.5</v>
      </c>
      <c r="AF330" s="22">
        <v>2.73</v>
      </c>
      <c r="AG330" s="23">
        <v>2455.5</v>
      </c>
      <c r="AH330" s="22">
        <v>2.73</v>
      </c>
      <c r="AI330" s="23">
        <v>2455.5</v>
      </c>
      <c r="AJ330" s="22">
        <v>2.73</v>
      </c>
      <c r="AK330" s="23">
        <v>5437.2</v>
      </c>
      <c r="AL330" s="22">
        <v>2.73</v>
      </c>
      <c r="AM330" s="23">
        <v>7545.6</v>
      </c>
      <c r="AN330" s="22">
        <v>2.73</v>
      </c>
      <c r="AO330" s="29"/>
      <c r="AP330" s="40">
        <v>0</v>
      </c>
      <c r="AQ330" s="41">
        <v>0</v>
      </c>
      <c r="AR330" s="40">
        <v>857.03</v>
      </c>
      <c r="AS330" s="41">
        <v>12.45</v>
      </c>
      <c r="AT330" s="40">
        <v>921.99</v>
      </c>
      <c r="AU330" s="41">
        <v>11.47</v>
      </c>
      <c r="AV330" s="29"/>
      <c r="AW330" s="42">
        <v>1.95</v>
      </c>
      <c r="AX330" s="42">
        <v>1.95</v>
      </c>
      <c r="AY330" s="22">
        <v>14.71</v>
      </c>
      <c r="AZ330" s="42">
        <v>46</v>
      </c>
      <c r="BA330" s="22">
        <v>0</v>
      </c>
      <c r="BB330" s="42">
        <v>0</v>
      </c>
      <c r="BC330" s="22">
        <v>0</v>
      </c>
      <c r="BD330" s="29"/>
      <c r="BE330" s="43">
        <v>83.85</v>
      </c>
      <c r="BF330" s="39">
        <v>7.71</v>
      </c>
      <c r="BG330" s="43">
        <v>75.8</v>
      </c>
      <c r="BH330" s="39">
        <v>7.75</v>
      </c>
      <c r="BI330" s="43">
        <v>51.1</v>
      </c>
      <c r="BJ330" s="39">
        <v>14.45</v>
      </c>
      <c r="BK330" s="43">
        <v>18.2</v>
      </c>
      <c r="BL330" s="39">
        <v>4</v>
      </c>
      <c r="BM330" s="29"/>
    </row>
    <row r="331" spans="1:65" x14ac:dyDescent="0.35">
      <c r="A331">
        <v>11</v>
      </c>
      <c r="B331" t="s">
        <v>689</v>
      </c>
      <c r="C331" t="s">
        <v>690</v>
      </c>
      <c r="D331" s="21">
        <v>0.11940000000000001</v>
      </c>
      <c r="E331" s="22">
        <v>8.2200000000000006</v>
      </c>
      <c r="F331" s="21">
        <v>0.2382</v>
      </c>
      <c r="G331" s="22">
        <v>12.65</v>
      </c>
      <c r="H331" s="21">
        <v>0.20250000000000001</v>
      </c>
      <c r="I331" s="22">
        <v>12.69</v>
      </c>
      <c r="J331" s="23">
        <v>0.44069999999999998</v>
      </c>
      <c r="K331" s="22">
        <v>12.67</v>
      </c>
      <c r="L331" s="23">
        <v>429.44</v>
      </c>
      <c r="M331" s="29"/>
      <c r="N331" s="38">
        <v>298.39999999999998</v>
      </c>
      <c r="O331" s="39">
        <v>0.82</v>
      </c>
      <c r="P331" s="38">
        <v>298.39999999999998</v>
      </c>
      <c r="Q331" s="39">
        <v>0.82</v>
      </c>
      <c r="R331" s="29"/>
      <c r="S331" s="23">
        <v>196.8</v>
      </c>
      <c r="T331" s="22">
        <v>7.22</v>
      </c>
      <c r="U331" s="23">
        <v>196.8</v>
      </c>
      <c r="V331" s="22">
        <v>7.22</v>
      </c>
      <c r="W331" s="23">
        <v>196.8</v>
      </c>
      <c r="X331" s="22">
        <v>7.22</v>
      </c>
      <c r="Y331" s="23">
        <v>196.8</v>
      </c>
      <c r="Z331" s="22">
        <v>7.22</v>
      </c>
      <c r="AA331" s="23">
        <v>196.8</v>
      </c>
      <c r="AB331" s="22">
        <v>7.22</v>
      </c>
      <c r="AC331" s="23">
        <v>196.8</v>
      </c>
      <c r="AD331" s="22">
        <v>7.22</v>
      </c>
      <c r="AE331" s="23">
        <v>196.8</v>
      </c>
      <c r="AF331" s="22">
        <v>7.22</v>
      </c>
      <c r="AG331" s="23">
        <v>196.8</v>
      </c>
      <c r="AH331" s="22">
        <v>7.22</v>
      </c>
      <c r="AI331" s="23">
        <v>196.8</v>
      </c>
      <c r="AJ331" s="22">
        <v>7.22</v>
      </c>
      <c r="AK331" s="23">
        <v>196.8</v>
      </c>
      <c r="AL331" s="22">
        <v>7.22</v>
      </c>
      <c r="AM331" s="23">
        <v>196.8</v>
      </c>
      <c r="AN331" s="22">
        <v>7.22</v>
      </c>
      <c r="AO331" s="29"/>
      <c r="AP331" s="40">
        <v>0</v>
      </c>
      <c r="AQ331" s="41">
        <v>0</v>
      </c>
      <c r="AR331" s="40">
        <v>924.63999999999987</v>
      </c>
      <c r="AS331" s="41">
        <v>5.51</v>
      </c>
      <c r="AT331" s="40">
        <v>924.63999999999987</v>
      </c>
      <c r="AU331" s="41">
        <v>5.51</v>
      </c>
      <c r="AV331" s="29"/>
      <c r="AW331" s="42">
        <v>1.65</v>
      </c>
      <c r="AX331" s="42">
        <v>3.32</v>
      </c>
      <c r="AY331" s="22">
        <v>6.41</v>
      </c>
      <c r="AZ331" s="42">
        <v>0</v>
      </c>
      <c r="BA331" s="22" t="s">
        <v>775</v>
      </c>
      <c r="BB331" s="42">
        <v>2.8</v>
      </c>
      <c r="BC331" s="22">
        <v>0</v>
      </c>
      <c r="BD331" s="29"/>
      <c r="BE331" s="43">
        <v>83.85</v>
      </c>
      <c r="BF331" s="39">
        <v>7.71</v>
      </c>
      <c r="BG331" s="43">
        <v>75.8</v>
      </c>
      <c r="BH331" s="39">
        <v>7.75</v>
      </c>
      <c r="BI331" s="43">
        <v>51.1</v>
      </c>
      <c r="BJ331" s="39">
        <v>14.45</v>
      </c>
      <c r="BK331" s="43">
        <v>16.600000000000001</v>
      </c>
      <c r="BL331" s="39">
        <v>5.73</v>
      </c>
      <c r="BM331" s="29"/>
    </row>
    <row r="332" spans="1:65" x14ac:dyDescent="0.35">
      <c r="A332">
        <v>11</v>
      </c>
      <c r="B332" t="s">
        <v>691</v>
      </c>
      <c r="C332" t="s">
        <v>692</v>
      </c>
      <c r="D332" s="21">
        <v>0.16059999999999999</v>
      </c>
      <c r="E332" s="22">
        <v>3.18</v>
      </c>
      <c r="F332" s="21">
        <v>0.16059999999999999</v>
      </c>
      <c r="G332" s="22">
        <v>3.8</v>
      </c>
      <c r="H332" s="21">
        <v>0.16059999999999999</v>
      </c>
      <c r="I332" s="22">
        <v>3.8</v>
      </c>
      <c r="J332" s="23">
        <v>0.32119999999999999</v>
      </c>
      <c r="K332" s="22">
        <v>3.8</v>
      </c>
      <c r="L332" s="23">
        <v>489.29</v>
      </c>
      <c r="M332" s="29"/>
      <c r="N332" s="38">
        <v>274.12</v>
      </c>
      <c r="O332" s="39">
        <v>10.93</v>
      </c>
      <c r="P332" s="38">
        <v>314.95999999999998</v>
      </c>
      <c r="Q332" s="39">
        <v>10.82</v>
      </c>
      <c r="R332" s="29"/>
      <c r="S332" s="23">
        <v>322.8</v>
      </c>
      <c r="T332" s="22">
        <v>15.95</v>
      </c>
      <c r="U332" s="23">
        <v>322.8</v>
      </c>
      <c r="V332" s="22">
        <v>15.95</v>
      </c>
      <c r="W332" s="23">
        <v>645.6</v>
      </c>
      <c r="X332" s="22">
        <v>131.9</v>
      </c>
      <c r="Y332" s="23">
        <v>645.6</v>
      </c>
      <c r="Z332" s="22">
        <v>131.9</v>
      </c>
      <c r="AA332" s="23">
        <v>645.6</v>
      </c>
      <c r="AB332" s="22">
        <v>131.9</v>
      </c>
      <c r="AC332" s="23">
        <v>645.6</v>
      </c>
      <c r="AD332" s="22">
        <v>131.9</v>
      </c>
      <c r="AE332" s="23">
        <v>645.6</v>
      </c>
      <c r="AF332" s="22">
        <v>131.9</v>
      </c>
      <c r="AG332" s="23">
        <v>645.6</v>
      </c>
      <c r="AH332" s="22">
        <v>131.9</v>
      </c>
      <c r="AI332" s="23">
        <v>645.6</v>
      </c>
      <c r="AJ332" s="22">
        <v>131.9</v>
      </c>
      <c r="AK332" s="23">
        <v>645.6</v>
      </c>
      <c r="AL332" s="22">
        <v>131.9</v>
      </c>
      <c r="AM332" s="23">
        <v>645.6</v>
      </c>
      <c r="AN332" s="22">
        <v>131.9</v>
      </c>
      <c r="AO332" s="29"/>
      <c r="AP332" s="40">
        <v>0</v>
      </c>
      <c r="AQ332" s="41">
        <v>0</v>
      </c>
      <c r="AR332" s="40">
        <v>1086.21</v>
      </c>
      <c r="AS332" s="41">
        <v>8.65</v>
      </c>
      <c r="AT332" s="40">
        <v>1127.05</v>
      </c>
      <c r="AU332" s="41">
        <v>8.7100000000000009</v>
      </c>
      <c r="AV332" s="29"/>
      <c r="AW332" s="42">
        <v>1.55</v>
      </c>
      <c r="AX332" s="42">
        <v>1.55</v>
      </c>
      <c r="AY332" s="22">
        <v>3.33</v>
      </c>
      <c r="AZ332" s="42">
        <v>33.96</v>
      </c>
      <c r="BA332" s="22">
        <v>-33.409999999999997</v>
      </c>
      <c r="BB332" s="42">
        <v>0</v>
      </c>
      <c r="BC332" s="22">
        <v>0</v>
      </c>
      <c r="BD332" s="29"/>
      <c r="BE332" s="43">
        <v>83.85</v>
      </c>
      <c r="BF332" s="39">
        <v>7.85</v>
      </c>
      <c r="BG332" s="43">
        <v>75.8</v>
      </c>
      <c r="BH332" s="39">
        <v>7.82</v>
      </c>
      <c r="BI332" s="43">
        <v>51.1</v>
      </c>
      <c r="BJ332" s="39">
        <v>14.45</v>
      </c>
      <c r="BK332" s="43">
        <v>8.85</v>
      </c>
      <c r="BL332" s="39">
        <v>1.72</v>
      </c>
      <c r="BM332" s="29"/>
    </row>
    <row r="333" spans="1:65" x14ac:dyDescent="0.35">
      <c r="A333">
        <v>11</v>
      </c>
      <c r="B333" t="s">
        <v>693</v>
      </c>
      <c r="C333" t="s">
        <v>694</v>
      </c>
      <c r="D333" s="21">
        <v>0.17369999999999999</v>
      </c>
      <c r="E333" s="22">
        <v>4.99</v>
      </c>
      <c r="F333" s="21">
        <v>0.78280000000000005</v>
      </c>
      <c r="G333" s="22">
        <v>7.18</v>
      </c>
      <c r="H333" s="21">
        <v>0.60499999999999998</v>
      </c>
      <c r="I333" s="22">
        <v>7.32</v>
      </c>
      <c r="J333" s="23">
        <v>1.3877999999999999</v>
      </c>
      <c r="K333" s="22">
        <v>7.24</v>
      </c>
      <c r="L333" s="23">
        <v>535.79999999999995</v>
      </c>
      <c r="M333" s="29"/>
      <c r="N333" s="38">
        <v>291.24</v>
      </c>
      <c r="O333" s="39">
        <v>2.58</v>
      </c>
      <c r="P333" s="38">
        <v>363.35</v>
      </c>
      <c r="Q333" s="39">
        <v>2.06</v>
      </c>
      <c r="R333" s="29"/>
      <c r="S333" s="23">
        <v>230.28</v>
      </c>
      <c r="T333" s="22">
        <v>2.29</v>
      </c>
      <c r="U333" s="23">
        <v>230.28</v>
      </c>
      <c r="V333" s="22">
        <v>2.29</v>
      </c>
      <c r="W333" s="23">
        <v>230.28</v>
      </c>
      <c r="X333" s="22">
        <v>2.29</v>
      </c>
      <c r="Y333" s="23">
        <v>230.28</v>
      </c>
      <c r="Z333" s="22">
        <v>2.29</v>
      </c>
      <c r="AA333" s="23">
        <v>230.28</v>
      </c>
      <c r="AB333" s="22">
        <v>2.29</v>
      </c>
      <c r="AC333" s="23">
        <v>230.28</v>
      </c>
      <c r="AD333" s="22">
        <v>2.29</v>
      </c>
      <c r="AE333" s="23">
        <v>230.28</v>
      </c>
      <c r="AF333" s="22">
        <v>2.29</v>
      </c>
      <c r="AG333" s="23">
        <v>230.28</v>
      </c>
      <c r="AH333" s="22">
        <v>2.29</v>
      </c>
      <c r="AI333" s="23">
        <v>230.28</v>
      </c>
      <c r="AJ333" s="22">
        <v>2.29</v>
      </c>
      <c r="AK333" s="23">
        <v>230.28</v>
      </c>
      <c r="AL333" s="22">
        <v>2.29</v>
      </c>
      <c r="AM333" s="23">
        <v>230.28</v>
      </c>
      <c r="AN333" s="22">
        <v>2.29</v>
      </c>
      <c r="AO333" s="29"/>
      <c r="AP333" s="40">
        <v>0</v>
      </c>
      <c r="AQ333" s="41">
        <v>0</v>
      </c>
      <c r="AR333" s="40">
        <v>1057.32</v>
      </c>
      <c r="AS333" s="41">
        <v>3.72</v>
      </c>
      <c r="AT333" s="40">
        <v>1129.43</v>
      </c>
      <c r="AU333" s="41">
        <v>3.47</v>
      </c>
      <c r="AV333" s="29"/>
      <c r="AW333" s="42">
        <v>1.2</v>
      </c>
      <c r="AX333" s="42">
        <v>2.52</v>
      </c>
      <c r="AY333" s="22">
        <v>4.13</v>
      </c>
      <c r="AZ333" s="42">
        <v>46.8</v>
      </c>
      <c r="BA333" s="22">
        <v>0</v>
      </c>
      <c r="BB333" s="42">
        <v>1.9</v>
      </c>
      <c r="BC333" s="22">
        <v>0</v>
      </c>
      <c r="BD333" s="29"/>
      <c r="BE333" s="43">
        <v>83.85</v>
      </c>
      <c r="BF333" s="39">
        <v>7.71</v>
      </c>
      <c r="BG333" s="43">
        <v>75.8</v>
      </c>
      <c r="BH333" s="39">
        <v>7.75</v>
      </c>
      <c r="BI333" s="43">
        <v>51.1</v>
      </c>
      <c r="BJ333" s="39">
        <v>14.45</v>
      </c>
      <c r="BK333" s="43">
        <v>17.649999999999999</v>
      </c>
      <c r="BL333" s="39">
        <v>4.13</v>
      </c>
      <c r="BM333" s="29"/>
    </row>
    <row r="334" spans="1:65" x14ac:dyDescent="0.35">
      <c r="A334">
        <v>11</v>
      </c>
      <c r="B334" t="s">
        <v>695</v>
      </c>
      <c r="C334" t="s">
        <v>696</v>
      </c>
      <c r="D334" s="21">
        <v>0.1221</v>
      </c>
      <c r="E334" s="22">
        <v>4.8099999999999996</v>
      </c>
      <c r="F334" s="21">
        <v>0.36859999999999998</v>
      </c>
      <c r="G334" s="22">
        <v>-7.0000000000000007E-2</v>
      </c>
      <c r="H334" s="21">
        <v>0.31240000000000001</v>
      </c>
      <c r="I334" s="22">
        <v>-3.52</v>
      </c>
      <c r="J334" s="23">
        <v>0.68100000000000005</v>
      </c>
      <c r="K334" s="22">
        <v>-1.68</v>
      </c>
      <c r="L334" s="23">
        <v>395.98</v>
      </c>
      <c r="M334" s="29"/>
      <c r="N334" s="38">
        <v>314.07</v>
      </c>
      <c r="O334" s="39">
        <v>6.24</v>
      </c>
      <c r="P334" s="38">
        <v>381.68</v>
      </c>
      <c r="Q334" s="39">
        <v>5.08</v>
      </c>
      <c r="R334" s="29"/>
      <c r="S334" s="23">
        <v>247.75</v>
      </c>
      <c r="T334" s="22">
        <v>21.98</v>
      </c>
      <c r="U334" s="23">
        <v>297.75</v>
      </c>
      <c r="V334" s="22">
        <v>17.64</v>
      </c>
      <c r="W334" s="23">
        <v>247.75</v>
      </c>
      <c r="X334" s="22">
        <v>21.98</v>
      </c>
      <c r="Y334" s="23">
        <v>297.75</v>
      </c>
      <c r="Z334" s="22">
        <v>17.64</v>
      </c>
      <c r="AA334" s="23">
        <v>347.75</v>
      </c>
      <c r="AB334" s="22">
        <v>14.73</v>
      </c>
      <c r="AC334" s="23">
        <v>527.75</v>
      </c>
      <c r="AD334" s="22">
        <v>9.24</v>
      </c>
      <c r="AE334" s="23">
        <v>637.75</v>
      </c>
      <c r="AF334" s="22">
        <v>7.53</v>
      </c>
      <c r="AG334" s="23">
        <v>2397.75</v>
      </c>
      <c r="AH334" s="22">
        <v>1.9</v>
      </c>
      <c r="AI334" s="23">
        <v>2837.75</v>
      </c>
      <c r="AJ334" s="22">
        <v>1.6</v>
      </c>
      <c r="AK334" s="23">
        <v>6687.75</v>
      </c>
      <c r="AL334" s="22">
        <v>0.67</v>
      </c>
      <c r="AM334" s="23">
        <v>33087.75</v>
      </c>
      <c r="AN334" s="22">
        <v>0.14000000000000001</v>
      </c>
      <c r="AO334" s="29"/>
      <c r="AP334" s="40">
        <v>0</v>
      </c>
      <c r="AQ334" s="41">
        <v>0</v>
      </c>
      <c r="AR334" s="40">
        <v>957.8</v>
      </c>
      <c r="AS334" s="41">
        <v>9.27</v>
      </c>
      <c r="AT334" s="40">
        <v>1075.4100000000001</v>
      </c>
      <c r="AU334" s="41">
        <v>8.17</v>
      </c>
      <c r="AV334" s="29"/>
      <c r="AW334" s="42">
        <v>2.13</v>
      </c>
      <c r="AX334" s="42">
        <v>2.13</v>
      </c>
      <c r="AY334" s="22">
        <v>4.41</v>
      </c>
      <c r="AZ334" s="42">
        <v>0</v>
      </c>
      <c r="BA334" s="22">
        <v>0</v>
      </c>
      <c r="BB334" s="42">
        <v>0</v>
      </c>
      <c r="BC334" s="22">
        <v>0</v>
      </c>
      <c r="BD334" s="29"/>
      <c r="BE334" s="43">
        <v>83.87</v>
      </c>
      <c r="BF334" s="39">
        <v>7.71</v>
      </c>
      <c r="BG334" s="43">
        <v>75.8</v>
      </c>
      <c r="BH334" s="39">
        <v>7.7</v>
      </c>
      <c r="BI334" s="43">
        <v>51.11</v>
      </c>
      <c r="BJ334" s="39">
        <v>14.47</v>
      </c>
      <c r="BK334" s="43">
        <v>17</v>
      </c>
      <c r="BL334" s="39">
        <v>11.11</v>
      </c>
      <c r="BM334" s="29"/>
    </row>
    <row r="335" spans="1:65" x14ac:dyDescent="0.35">
      <c r="A335">
        <v>11</v>
      </c>
      <c r="B335" t="s">
        <v>697</v>
      </c>
      <c r="C335" t="s">
        <v>698</v>
      </c>
      <c r="D335" s="21">
        <v>0.12609999999999999</v>
      </c>
      <c r="E335" s="22">
        <v>-0.23</v>
      </c>
      <c r="F335" s="21">
        <v>0.3412</v>
      </c>
      <c r="G335" s="22">
        <v>1.95</v>
      </c>
      <c r="H335" s="21">
        <v>0.29930000000000001</v>
      </c>
      <c r="I335" s="22">
        <v>3.84</v>
      </c>
      <c r="J335" s="23">
        <v>0.64050000000000007</v>
      </c>
      <c r="K335" s="22">
        <v>2.83</v>
      </c>
      <c r="L335" s="23">
        <v>402.91</v>
      </c>
      <c r="M335" s="29"/>
      <c r="N335" s="38">
        <v>398.41</v>
      </c>
      <c r="O335" s="39">
        <v>12.96</v>
      </c>
      <c r="P335" s="38">
        <v>451.18</v>
      </c>
      <c r="Q335" s="39">
        <v>12.62</v>
      </c>
      <c r="R335" s="29"/>
      <c r="S335" s="23">
        <v>302.82</v>
      </c>
      <c r="T335" s="22">
        <v>26.86</v>
      </c>
      <c r="U335" s="23">
        <v>336.77</v>
      </c>
      <c r="V335" s="22">
        <v>26.83</v>
      </c>
      <c r="W335" s="23" t="s">
        <v>773</v>
      </c>
      <c r="X335" s="22" t="s">
        <v>773</v>
      </c>
      <c r="Y335" s="23" t="s">
        <v>773</v>
      </c>
      <c r="Z335" s="22" t="s">
        <v>773</v>
      </c>
      <c r="AA335" s="23" t="s">
        <v>773</v>
      </c>
      <c r="AB335" s="22" t="s">
        <v>773</v>
      </c>
      <c r="AC335" s="23" t="s">
        <v>773</v>
      </c>
      <c r="AD335" s="22" t="s">
        <v>773</v>
      </c>
      <c r="AE335" s="23" t="s">
        <v>773</v>
      </c>
      <c r="AF335" s="22" t="s">
        <v>773</v>
      </c>
      <c r="AG335" s="23" t="s">
        <v>773</v>
      </c>
      <c r="AH335" s="22" t="s">
        <v>773</v>
      </c>
      <c r="AI335" s="23" t="s">
        <v>773</v>
      </c>
      <c r="AJ335" s="22" t="s">
        <v>773</v>
      </c>
      <c r="AK335" s="23" t="s">
        <v>773</v>
      </c>
      <c r="AL335" s="22" t="s">
        <v>773</v>
      </c>
      <c r="AM335" s="23" t="s">
        <v>773</v>
      </c>
      <c r="AN335" s="22" t="s">
        <v>773</v>
      </c>
      <c r="AO335" s="29"/>
      <c r="AP335" s="40">
        <v>0</v>
      </c>
      <c r="AQ335" s="41">
        <v>0</v>
      </c>
      <c r="AR335" s="40">
        <v>1104.1400000000001</v>
      </c>
      <c r="AS335" s="41">
        <v>10.94</v>
      </c>
      <c r="AT335" s="40">
        <v>1190.8600000000001</v>
      </c>
      <c r="AU335" s="41">
        <v>11.3</v>
      </c>
      <c r="AV335" s="29"/>
      <c r="AW335" s="42">
        <v>1.95</v>
      </c>
      <c r="AX335" s="42">
        <v>2.75</v>
      </c>
      <c r="AY335" s="22">
        <v>3.77</v>
      </c>
      <c r="AZ335" s="42">
        <v>44.55</v>
      </c>
      <c r="BA335" s="22">
        <v>4.21</v>
      </c>
      <c r="BB335" s="42">
        <v>1.5</v>
      </c>
      <c r="BC335" s="22">
        <v>0</v>
      </c>
      <c r="BD335" s="29"/>
      <c r="BE335" s="43">
        <v>83.85</v>
      </c>
      <c r="BF335" s="39">
        <v>7.71</v>
      </c>
      <c r="BG335" s="43">
        <v>75.8</v>
      </c>
      <c r="BH335" s="39">
        <v>7.75</v>
      </c>
      <c r="BI335" s="43">
        <v>51.1</v>
      </c>
      <c r="BJ335" s="39">
        <v>14.45</v>
      </c>
      <c r="BK335" s="43">
        <v>9.15</v>
      </c>
      <c r="BL335" s="39">
        <v>3.98</v>
      </c>
      <c r="BM335" s="29"/>
    </row>
    <row r="336" spans="1:65" x14ac:dyDescent="0.35">
      <c r="A336">
        <v>11</v>
      </c>
      <c r="B336" t="s">
        <v>699</v>
      </c>
      <c r="C336" t="s">
        <v>700</v>
      </c>
      <c r="D336" s="21">
        <v>0.1404</v>
      </c>
      <c r="E336" s="22">
        <v>4.8899999999999997</v>
      </c>
      <c r="F336" s="21">
        <v>0.5615</v>
      </c>
      <c r="G336" s="22">
        <v>5.71</v>
      </c>
      <c r="H336" s="21">
        <v>0.44929999999999998</v>
      </c>
      <c r="I336" s="22">
        <v>5.7</v>
      </c>
      <c r="J336" s="23">
        <v>1.0107999999999999</v>
      </c>
      <c r="K336" s="22">
        <v>5.7</v>
      </c>
      <c r="L336" s="23">
        <v>547.21</v>
      </c>
      <c r="M336" s="29"/>
      <c r="N336" s="38">
        <v>253.64</v>
      </c>
      <c r="O336" s="39">
        <v>13.41</v>
      </c>
      <c r="P336" s="38">
        <v>267.27999999999997</v>
      </c>
      <c r="Q336" s="39">
        <v>12.64</v>
      </c>
      <c r="R336" s="29"/>
      <c r="S336" s="23">
        <v>183</v>
      </c>
      <c r="T336" s="22">
        <v>14.7</v>
      </c>
      <c r="U336" s="23">
        <v>183</v>
      </c>
      <c r="V336" s="22">
        <v>-36.5</v>
      </c>
      <c r="W336" s="23">
        <v>183</v>
      </c>
      <c r="X336" s="22">
        <v>-22.13</v>
      </c>
      <c r="Y336" s="23">
        <v>183</v>
      </c>
      <c r="Z336" s="22">
        <v>-61.06</v>
      </c>
      <c r="AA336" s="23">
        <v>587</v>
      </c>
      <c r="AB336" s="22">
        <v>-16.739999999999998</v>
      </c>
      <c r="AC336" s="23">
        <v>587</v>
      </c>
      <c r="AD336" s="22">
        <v>-37.549999999999997</v>
      </c>
      <c r="AE336" s="23">
        <v>1194</v>
      </c>
      <c r="AF336" s="22">
        <v>1.62</v>
      </c>
      <c r="AG336" s="23">
        <v>7058</v>
      </c>
      <c r="AH336" s="22">
        <v>43.02</v>
      </c>
      <c r="AI336" s="23">
        <v>7058</v>
      </c>
      <c r="AJ336" s="22">
        <v>20.14</v>
      </c>
      <c r="AK336" s="23">
        <v>14721</v>
      </c>
      <c r="AL336" s="22">
        <v>4.4000000000000004</v>
      </c>
      <c r="AM336" s="23">
        <v>57036</v>
      </c>
      <c r="AN336" s="22">
        <v>-19.100000000000001</v>
      </c>
      <c r="AO336" s="29"/>
      <c r="AP336" s="40">
        <v>0</v>
      </c>
      <c r="AQ336" s="41">
        <v>0</v>
      </c>
      <c r="AR336" s="40">
        <v>983.85</v>
      </c>
      <c r="AS336" s="41">
        <v>8.73</v>
      </c>
      <c r="AT336" s="40">
        <v>997.49</v>
      </c>
      <c r="AU336" s="41">
        <v>-4.74</v>
      </c>
      <c r="AV336" s="29"/>
      <c r="AW336" s="42">
        <v>1.9</v>
      </c>
      <c r="AX336" s="42">
        <v>2.5</v>
      </c>
      <c r="AY336" s="22">
        <v>25</v>
      </c>
      <c r="AZ336" s="42">
        <v>0</v>
      </c>
      <c r="BA336" s="22">
        <v>0</v>
      </c>
      <c r="BB336" s="42">
        <v>1.9</v>
      </c>
      <c r="BC336" s="22">
        <v>0</v>
      </c>
      <c r="BD336" s="29"/>
      <c r="BE336" s="43">
        <v>83.8</v>
      </c>
      <c r="BF336" s="39">
        <v>7.71</v>
      </c>
      <c r="BG336" s="43">
        <v>75.8</v>
      </c>
      <c r="BH336" s="39">
        <v>7.82</v>
      </c>
      <c r="BI336" s="43">
        <v>51.1</v>
      </c>
      <c r="BJ336" s="39">
        <v>14.57</v>
      </c>
      <c r="BK336" s="43">
        <v>16.600000000000001</v>
      </c>
      <c r="BL336" s="39">
        <v>5.73</v>
      </c>
      <c r="BM336" s="29"/>
    </row>
    <row r="337" spans="1:65" x14ac:dyDescent="0.35">
      <c r="A337">
        <v>11</v>
      </c>
      <c r="B337" t="s">
        <v>701</v>
      </c>
      <c r="C337" t="s">
        <v>702</v>
      </c>
      <c r="D337" s="21">
        <v>0.13220000000000001</v>
      </c>
      <c r="E337" s="22">
        <v>3.59</v>
      </c>
      <c r="F337" s="21">
        <v>0.38729999999999998</v>
      </c>
      <c r="G337" s="22">
        <v>1.5</v>
      </c>
      <c r="H337" s="21">
        <v>0.31109999999999999</v>
      </c>
      <c r="I337" s="22">
        <v>1.51</v>
      </c>
      <c r="J337" s="23">
        <v>0.69839999999999991</v>
      </c>
      <c r="K337" s="22">
        <v>1.51</v>
      </c>
      <c r="L337" s="23">
        <v>460.04</v>
      </c>
      <c r="M337" s="29"/>
      <c r="N337" s="38">
        <v>164.53</v>
      </c>
      <c r="O337" s="39">
        <v>0</v>
      </c>
      <c r="P337" s="38">
        <v>274.20999999999998</v>
      </c>
      <c r="Q337" s="39">
        <v>0</v>
      </c>
      <c r="R337" s="29"/>
      <c r="S337" s="23">
        <v>155.30000000000001</v>
      </c>
      <c r="T337" s="22">
        <v>0</v>
      </c>
      <c r="U337" s="23">
        <v>155.30000000000001</v>
      </c>
      <c r="V337" s="22">
        <v>0</v>
      </c>
      <c r="W337" s="23">
        <v>155.30000000000001</v>
      </c>
      <c r="X337" s="22">
        <v>0</v>
      </c>
      <c r="Y337" s="23">
        <v>155.30000000000001</v>
      </c>
      <c r="Z337" s="22">
        <v>0</v>
      </c>
      <c r="AA337" s="23">
        <v>155.30000000000001</v>
      </c>
      <c r="AB337" s="22">
        <v>0</v>
      </c>
      <c r="AC337" s="23">
        <v>155.30000000000001</v>
      </c>
      <c r="AD337" s="22">
        <v>0</v>
      </c>
      <c r="AE337" s="23">
        <v>155.30000000000001</v>
      </c>
      <c r="AF337" s="22">
        <v>0</v>
      </c>
      <c r="AG337" s="23">
        <v>463.3</v>
      </c>
      <c r="AH337" s="22">
        <v>0</v>
      </c>
      <c r="AI337" s="23">
        <v>575.29999999999995</v>
      </c>
      <c r="AJ337" s="22">
        <v>0</v>
      </c>
      <c r="AK337" s="23">
        <v>1555.3</v>
      </c>
      <c r="AL337" s="22">
        <v>0</v>
      </c>
      <c r="AM337" s="23">
        <v>8275.2999999999993</v>
      </c>
      <c r="AN337" s="22">
        <v>0</v>
      </c>
      <c r="AO337" s="29"/>
      <c r="AP337" s="40">
        <v>0</v>
      </c>
      <c r="AQ337" s="41">
        <v>0</v>
      </c>
      <c r="AR337" s="40">
        <v>779.87000000000012</v>
      </c>
      <c r="AS337" s="41">
        <v>2.09</v>
      </c>
      <c r="AT337" s="40">
        <v>889.55</v>
      </c>
      <c r="AU337" s="41">
        <v>1.82</v>
      </c>
      <c r="AV337" s="29"/>
      <c r="AW337" s="42">
        <v>1.65</v>
      </c>
      <c r="AX337" s="42">
        <v>2.2999999999999998</v>
      </c>
      <c r="AY337" s="22">
        <v>4.55</v>
      </c>
      <c r="AZ337" s="42">
        <v>62.64</v>
      </c>
      <c r="BA337" s="22">
        <v>0</v>
      </c>
      <c r="BB337" s="42">
        <v>2.8</v>
      </c>
      <c r="BC337" s="22">
        <v>3.7</v>
      </c>
      <c r="BD337" s="29"/>
      <c r="BE337" s="43">
        <v>83.85</v>
      </c>
      <c r="BF337" s="39">
        <v>7.71</v>
      </c>
      <c r="BG337" s="43">
        <v>75.8</v>
      </c>
      <c r="BH337" s="39">
        <v>7.75</v>
      </c>
      <c r="BI337" s="43">
        <v>51.1</v>
      </c>
      <c r="BJ337" s="39">
        <v>14.45</v>
      </c>
      <c r="BK337" s="43">
        <v>16.850000000000001</v>
      </c>
      <c r="BL337" s="39">
        <v>4.33</v>
      </c>
      <c r="BM337" s="29"/>
    </row>
    <row r="338" spans="1:65" x14ac:dyDescent="0.35">
      <c r="A338">
        <v>11</v>
      </c>
      <c r="B338" t="s">
        <v>703</v>
      </c>
      <c r="C338" t="s">
        <v>704</v>
      </c>
      <c r="D338" s="21">
        <v>0.11559999999999999</v>
      </c>
      <c r="E338" s="22">
        <v>5.26</v>
      </c>
      <c r="F338" s="21">
        <v>0.32040000000000002</v>
      </c>
      <c r="G338" s="22">
        <v>5.09</v>
      </c>
      <c r="H338" s="21">
        <v>0.25440000000000002</v>
      </c>
      <c r="I338" s="22">
        <v>5.0599999999999996</v>
      </c>
      <c r="J338" s="23">
        <v>0.57479999999999998</v>
      </c>
      <c r="K338" s="22">
        <v>5.08</v>
      </c>
      <c r="L338" s="23">
        <v>443.4</v>
      </c>
      <c r="M338" s="29"/>
      <c r="N338" s="38">
        <v>244.6</v>
      </c>
      <c r="O338" s="39">
        <v>2.9</v>
      </c>
      <c r="P338" s="38">
        <v>273.82</v>
      </c>
      <c r="Q338" s="39">
        <v>2.89</v>
      </c>
      <c r="R338" s="29"/>
      <c r="S338" s="23">
        <v>185.29</v>
      </c>
      <c r="T338" s="22">
        <v>3.7</v>
      </c>
      <c r="U338" s="23">
        <v>253.81</v>
      </c>
      <c r="V338" s="22">
        <v>3.73</v>
      </c>
      <c r="W338" s="23">
        <v>253.81</v>
      </c>
      <c r="X338" s="22">
        <v>3.73</v>
      </c>
      <c r="Y338" s="23">
        <v>253.81</v>
      </c>
      <c r="Z338" s="22">
        <v>3.73</v>
      </c>
      <c r="AA338" s="23">
        <v>390.84999999999997</v>
      </c>
      <c r="AB338" s="22">
        <v>3.73</v>
      </c>
      <c r="AC338" s="23">
        <v>390.84999999999997</v>
      </c>
      <c r="AD338" s="22">
        <v>3.73</v>
      </c>
      <c r="AE338" s="23">
        <v>527.89</v>
      </c>
      <c r="AF338" s="22">
        <v>3.73</v>
      </c>
      <c r="AG338" s="23">
        <v>1350.1299999999999</v>
      </c>
      <c r="AH338" s="22">
        <v>3.73</v>
      </c>
      <c r="AI338" s="23">
        <v>1624.21</v>
      </c>
      <c r="AJ338" s="22">
        <v>3.73</v>
      </c>
      <c r="AK338" s="23">
        <v>3542.77</v>
      </c>
      <c r="AL338" s="22">
        <v>3.72</v>
      </c>
      <c r="AM338" s="23">
        <v>16698.61</v>
      </c>
      <c r="AN338" s="22">
        <v>3.72</v>
      </c>
      <c r="AO338" s="29"/>
      <c r="AP338" s="40">
        <v>0</v>
      </c>
      <c r="AQ338" s="41">
        <v>0</v>
      </c>
      <c r="AR338" s="40">
        <v>873.29</v>
      </c>
      <c r="AS338" s="41">
        <v>4.26</v>
      </c>
      <c r="AT338" s="40">
        <v>971.03</v>
      </c>
      <c r="AU338" s="41">
        <v>4.18</v>
      </c>
      <c r="AV338" s="29"/>
      <c r="AW338" s="42">
        <v>1.35</v>
      </c>
      <c r="AX338" s="42">
        <v>1.35</v>
      </c>
      <c r="AY338" s="22">
        <v>3.85</v>
      </c>
      <c r="AZ338" s="42">
        <v>0</v>
      </c>
      <c r="BA338" s="22">
        <v>0</v>
      </c>
      <c r="BB338" s="42" t="s">
        <v>949</v>
      </c>
      <c r="BC338" s="22" t="s">
        <v>949</v>
      </c>
      <c r="BD338" s="29"/>
      <c r="BE338" s="43">
        <v>83.8</v>
      </c>
      <c r="BF338" s="39">
        <v>7.73</v>
      </c>
      <c r="BG338" s="43">
        <v>75.8</v>
      </c>
      <c r="BH338" s="39">
        <v>7.82</v>
      </c>
      <c r="BI338" s="43">
        <v>51.11</v>
      </c>
      <c r="BJ338" s="39">
        <v>14.6</v>
      </c>
      <c r="BK338" s="43">
        <v>13</v>
      </c>
      <c r="BL338" s="39">
        <v>4</v>
      </c>
      <c r="BM338" s="29"/>
    </row>
    <row r="339" spans="1:65" x14ac:dyDescent="0.35">
      <c r="A339">
        <v>11</v>
      </c>
      <c r="B339" t="s">
        <v>705</v>
      </c>
      <c r="C339" t="s">
        <v>706</v>
      </c>
      <c r="D339" s="21">
        <v>0.136465</v>
      </c>
      <c r="E339" s="22">
        <v>3.64</v>
      </c>
      <c r="F339" s="21">
        <v>0.27970099999999998</v>
      </c>
      <c r="G339" s="22">
        <v>3.24</v>
      </c>
      <c r="H339" s="21">
        <v>0.21110699999999999</v>
      </c>
      <c r="I339" s="22">
        <v>5.47</v>
      </c>
      <c r="J339" s="23">
        <v>0.49080799999999997</v>
      </c>
      <c r="K339" s="22">
        <v>4.1900000000000004</v>
      </c>
      <c r="L339" s="23">
        <v>504.45</v>
      </c>
      <c r="M339" s="29"/>
      <c r="N339" s="38">
        <v>292.31</v>
      </c>
      <c r="O339" s="39">
        <v>15.85</v>
      </c>
      <c r="P339" s="38">
        <v>342.63</v>
      </c>
      <c r="Q339" s="39">
        <v>13.22</v>
      </c>
      <c r="R339" s="29"/>
      <c r="S339" s="23">
        <v>360</v>
      </c>
      <c r="T339" s="22">
        <v>4.3499999999999996</v>
      </c>
      <c r="U339" s="23">
        <v>360</v>
      </c>
      <c r="V339" s="22">
        <v>4.3499999999999996</v>
      </c>
      <c r="W339" s="23">
        <v>360</v>
      </c>
      <c r="X339" s="22">
        <v>4.3499999999999996</v>
      </c>
      <c r="Y339" s="23">
        <v>360</v>
      </c>
      <c r="Z339" s="22">
        <v>4.3499999999999996</v>
      </c>
      <c r="AA339" s="23">
        <v>360</v>
      </c>
      <c r="AB339" s="22">
        <v>4.3499999999999996</v>
      </c>
      <c r="AC339" s="23">
        <v>360</v>
      </c>
      <c r="AD339" s="22">
        <v>4.3499999999999996</v>
      </c>
      <c r="AE339" s="23">
        <v>360</v>
      </c>
      <c r="AF339" s="22">
        <v>4.3499999999999996</v>
      </c>
      <c r="AG339" s="23">
        <v>360</v>
      </c>
      <c r="AH339" s="22">
        <v>4.3499999999999996</v>
      </c>
      <c r="AI339" s="23">
        <v>360</v>
      </c>
      <c r="AJ339" s="22">
        <v>4.3499999999999996</v>
      </c>
      <c r="AK339" s="23">
        <v>360</v>
      </c>
      <c r="AL339" s="22">
        <v>4.3499999999999996</v>
      </c>
      <c r="AM339" s="23">
        <v>360</v>
      </c>
      <c r="AN339" s="22">
        <v>4.3499999999999996</v>
      </c>
      <c r="AO339" s="29"/>
      <c r="AP339" s="40">
        <v>0</v>
      </c>
      <c r="AQ339" s="41">
        <v>0</v>
      </c>
      <c r="AR339" s="40">
        <v>1156.76</v>
      </c>
      <c r="AS339" s="41">
        <v>6.71</v>
      </c>
      <c r="AT339" s="40">
        <v>1207.08</v>
      </c>
      <c r="AU339" s="41">
        <v>6.41</v>
      </c>
      <c r="AV339" s="29"/>
      <c r="AW339" s="42">
        <v>1.45</v>
      </c>
      <c r="AX339" s="42">
        <v>1.45</v>
      </c>
      <c r="AY339" s="22">
        <v>0</v>
      </c>
      <c r="AZ339" s="42">
        <v>0</v>
      </c>
      <c r="BA339" s="22">
        <v>0</v>
      </c>
      <c r="BB339" s="42">
        <v>0</v>
      </c>
      <c r="BC339" s="22">
        <v>0</v>
      </c>
      <c r="BD339" s="29"/>
      <c r="BE339" s="43">
        <v>83.85</v>
      </c>
      <c r="BF339" s="39">
        <v>7.71</v>
      </c>
      <c r="BG339" s="43">
        <v>75.8</v>
      </c>
      <c r="BH339" s="39">
        <v>7.75</v>
      </c>
      <c r="BI339" s="43">
        <v>51.1</v>
      </c>
      <c r="BJ339" s="39">
        <v>14.45</v>
      </c>
      <c r="BK339" s="43">
        <v>10.5</v>
      </c>
      <c r="BL339" s="39">
        <v>5</v>
      </c>
      <c r="BM339" s="29"/>
    </row>
    <row r="340" spans="1:65" x14ac:dyDescent="0.35">
      <c r="A340">
        <v>11</v>
      </c>
      <c r="B340" t="s">
        <v>707</v>
      </c>
      <c r="C340" t="s">
        <v>708</v>
      </c>
      <c r="D340" s="21">
        <v>9.9500000000000005E-2</v>
      </c>
      <c r="E340" s="22">
        <v>10.7</v>
      </c>
      <c r="F340" s="21">
        <v>0.2656</v>
      </c>
      <c r="G340" s="22">
        <v>10.34</v>
      </c>
      <c r="H340" s="21">
        <v>0.15212000000000001</v>
      </c>
      <c r="I340" s="22">
        <v>13.42</v>
      </c>
      <c r="J340" s="23">
        <v>0.41771999999999998</v>
      </c>
      <c r="K340" s="22">
        <v>11.44</v>
      </c>
      <c r="L340" s="23">
        <v>386.75</v>
      </c>
      <c r="M340" s="29"/>
      <c r="N340" s="38">
        <v>279</v>
      </c>
      <c r="O340" s="39">
        <v>4.87</v>
      </c>
      <c r="P340" s="38">
        <v>333.96</v>
      </c>
      <c r="Q340" s="39">
        <v>4.9800000000000004</v>
      </c>
      <c r="R340" s="29"/>
      <c r="S340" s="23">
        <v>219.96</v>
      </c>
      <c r="T340" s="22">
        <v>2.29</v>
      </c>
      <c r="U340" s="23">
        <v>219.96</v>
      </c>
      <c r="V340" s="22">
        <v>2.29</v>
      </c>
      <c r="W340" s="23">
        <v>219.96</v>
      </c>
      <c r="X340" s="22">
        <v>2.29</v>
      </c>
      <c r="Y340" s="23">
        <v>219.96</v>
      </c>
      <c r="Z340" s="22">
        <v>2.29</v>
      </c>
      <c r="AA340" s="23">
        <v>219.96</v>
      </c>
      <c r="AB340" s="22">
        <v>2.29</v>
      </c>
      <c r="AC340" s="23">
        <v>219.96</v>
      </c>
      <c r="AD340" s="22">
        <v>2.29</v>
      </c>
      <c r="AE340" s="23">
        <v>409.96</v>
      </c>
      <c r="AF340" s="22">
        <v>90.64</v>
      </c>
      <c r="AG340" s="23">
        <v>1160.96</v>
      </c>
      <c r="AH340" s="22">
        <v>13.34</v>
      </c>
      <c r="AI340" s="23">
        <v>1359.96</v>
      </c>
      <c r="AJ340" s="22">
        <v>12.03</v>
      </c>
      <c r="AK340" s="23">
        <v>2919.96</v>
      </c>
      <c r="AL340" s="22">
        <v>7.96</v>
      </c>
      <c r="AM340" s="23">
        <v>8319.9</v>
      </c>
      <c r="AN340" s="22">
        <v>20.11</v>
      </c>
      <c r="AO340" s="29"/>
      <c r="AP340" s="40">
        <v>0</v>
      </c>
      <c r="AQ340" s="41">
        <v>0</v>
      </c>
      <c r="AR340" s="40">
        <v>885.71</v>
      </c>
      <c r="AS340" s="41">
        <v>6.65</v>
      </c>
      <c r="AT340" s="40">
        <v>940.67000000000007</v>
      </c>
      <c r="AU340" s="41">
        <v>6.59</v>
      </c>
      <c r="AV340" s="29"/>
      <c r="AW340" s="42">
        <v>1.65</v>
      </c>
      <c r="AX340" s="42">
        <v>2.6</v>
      </c>
      <c r="AY340" s="22">
        <v>4</v>
      </c>
      <c r="AZ340" s="42">
        <v>0</v>
      </c>
      <c r="BA340" s="22">
        <v>0</v>
      </c>
      <c r="BB340" s="42">
        <v>1.6</v>
      </c>
      <c r="BC340" s="22">
        <v>0</v>
      </c>
      <c r="BD340" s="29"/>
      <c r="BE340" s="43">
        <v>83.8</v>
      </c>
      <c r="BF340" s="39">
        <v>7.78</v>
      </c>
      <c r="BG340" s="43">
        <v>75.8</v>
      </c>
      <c r="BH340" s="39">
        <v>7.82</v>
      </c>
      <c r="BI340" s="43">
        <v>51.1</v>
      </c>
      <c r="BJ340" s="39">
        <v>14.45</v>
      </c>
      <c r="BK340" s="43">
        <v>10.7</v>
      </c>
      <c r="BL340" s="39">
        <v>3.38</v>
      </c>
      <c r="BM340" s="29"/>
    </row>
    <row r="341" spans="1:65" x14ac:dyDescent="0.35">
      <c r="A341">
        <v>12</v>
      </c>
      <c r="B341" t="s">
        <v>709</v>
      </c>
      <c r="C341" t="s">
        <v>710</v>
      </c>
      <c r="D341" s="21">
        <v>9.7100000000000006E-2</v>
      </c>
      <c r="E341" s="22">
        <v>3.74</v>
      </c>
      <c r="F341" s="21">
        <v>0.35959999999999998</v>
      </c>
      <c r="G341" s="22">
        <v>3.87</v>
      </c>
      <c r="H341" s="21">
        <v>0.28889999999999999</v>
      </c>
      <c r="I341" s="22">
        <v>3.87</v>
      </c>
      <c r="J341" s="23">
        <v>0.64849999999999997</v>
      </c>
      <c r="K341" s="22">
        <v>3.87</v>
      </c>
      <c r="L341" s="23">
        <v>409.18</v>
      </c>
      <c r="M341" s="29"/>
      <c r="N341" s="38">
        <v>417.83</v>
      </c>
      <c r="O341" s="39">
        <v>6.91</v>
      </c>
      <c r="P341" s="38">
        <v>440.37</v>
      </c>
      <c r="Q341" s="39">
        <v>6.91</v>
      </c>
      <c r="R341" s="29"/>
      <c r="S341" s="23">
        <v>228.93</v>
      </c>
      <c r="T341" s="22">
        <v>19.84</v>
      </c>
      <c r="U341" s="23">
        <v>228.93</v>
      </c>
      <c r="V341" s="22">
        <v>19.84</v>
      </c>
      <c r="W341" s="23">
        <v>228.93</v>
      </c>
      <c r="X341" s="22">
        <v>19.84</v>
      </c>
      <c r="Y341" s="23">
        <v>228.93</v>
      </c>
      <c r="Z341" s="22">
        <v>19.84</v>
      </c>
      <c r="AA341" s="23">
        <v>228.93</v>
      </c>
      <c r="AB341" s="22">
        <v>19.84</v>
      </c>
      <c r="AC341" s="23">
        <v>228.93</v>
      </c>
      <c r="AD341" s="22">
        <v>19.84</v>
      </c>
      <c r="AE341" s="23">
        <v>228.93</v>
      </c>
      <c r="AF341" s="22">
        <v>19.84</v>
      </c>
      <c r="AG341" s="23">
        <v>228.93</v>
      </c>
      <c r="AH341" s="22">
        <v>19.84</v>
      </c>
      <c r="AI341" s="23">
        <v>228.93</v>
      </c>
      <c r="AJ341" s="22">
        <v>19.84</v>
      </c>
      <c r="AK341" s="23">
        <v>228.93</v>
      </c>
      <c r="AL341" s="22">
        <v>19.84</v>
      </c>
      <c r="AM341" s="23">
        <v>228.93</v>
      </c>
      <c r="AN341" s="22">
        <v>19.84</v>
      </c>
      <c r="AO341" s="29"/>
      <c r="AP341" s="40">
        <v>0</v>
      </c>
      <c r="AQ341" s="41">
        <v>0</v>
      </c>
      <c r="AR341" s="40">
        <v>1055.94</v>
      </c>
      <c r="AS341" s="41">
        <v>8.16</v>
      </c>
      <c r="AT341" s="40">
        <v>1078.48</v>
      </c>
      <c r="AU341" s="41">
        <v>8.1300000000000008</v>
      </c>
      <c r="AV341" s="29"/>
      <c r="AW341" s="42">
        <v>2.64</v>
      </c>
      <c r="AX341" s="42">
        <v>6.85</v>
      </c>
      <c r="AY341" s="22">
        <v>3.83</v>
      </c>
      <c r="AZ341" s="42">
        <v>0</v>
      </c>
      <c r="BA341" s="22">
        <v>0</v>
      </c>
      <c r="BB341" s="42">
        <v>3.41</v>
      </c>
      <c r="BC341" s="22">
        <v>4.92</v>
      </c>
      <c r="BD341" s="29"/>
      <c r="BE341" s="43">
        <v>83.85</v>
      </c>
      <c r="BF341" s="39">
        <v>7.71</v>
      </c>
      <c r="BG341" s="43">
        <v>75.8</v>
      </c>
      <c r="BH341" s="39">
        <v>7.7</v>
      </c>
      <c r="BI341" s="43">
        <v>51.1</v>
      </c>
      <c r="BJ341" s="39">
        <v>14.45</v>
      </c>
      <c r="BK341" s="43">
        <v>16.600000000000001</v>
      </c>
      <c r="BL341" s="39">
        <v>9.35</v>
      </c>
      <c r="BM341" s="29"/>
    </row>
    <row r="342" spans="1:65" x14ac:dyDescent="0.35">
      <c r="A342">
        <v>12</v>
      </c>
      <c r="B342" t="s">
        <v>711</v>
      </c>
      <c r="C342" t="s">
        <v>712</v>
      </c>
      <c r="D342" s="21">
        <v>0.1187</v>
      </c>
      <c r="E342" s="22">
        <v>6.37</v>
      </c>
      <c r="F342" s="21">
        <v>0.27829999999999999</v>
      </c>
      <c r="G342" s="22">
        <v>8.5299999999999994</v>
      </c>
      <c r="H342" s="21">
        <v>0.20830000000000001</v>
      </c>
      <c r="I342" s="22">
        <v>8.9499999999999993</v>
      </c>
      <c r="J342" s="23">
        <v>0.48660000000000003</v>
      </c>
      <c r="K342" s="22">
        <v>8.7100000000000009</v>
      </c>
      <c r="L342" s="23">
        <v>473.81</v>
      </c>
      <c r="M342" s="29"/>
      <c r="N342" s="38">
        <v>300.45999999999998</v>
      </c>
      <c r="O342" s="39">
        <v>6.3</v>
      </c>
      <c r="P342" s="38">
        <v>357.57</v>
      </c>
      <c r="Q342" s="39">
        <v>1.21</v>
      </c>
      <c r="R342" s="29"/>
      <c r="S342" s="23">
        <v>169.02</v>
      </c>
      <c r="T342" s="22">
        <v>6.3</v>
      </c>
      <c r="U342" s="23">
        <v>169.02</v>
      </c>
      <c r="V342" s="22">
        <v>6.3</v>
      </c>
      <c r="W342" s="23">
        <v>169.02</v>
      </c>
      <c r="X342" s="22">
        <v>6.3</v>
      </c>
      <c r="Y342" s="23">
        <v>169.02</v>
      </c>
      <c r="Z342" s="22">
        <v>6.3</v>
      </c>
      <c r="AA342" s="23">
        <v>169.02</v>
      </c>
      <c r="AB342" s="22">
        <v>6.3</v>
      </c>
      <c r="AC342" s="23">
        <v>169.02</v>
      </c>
      <c r="AD342" s="22">
        <v>6.3</v>
      </c>
      <c r="AE342" s="23">
        <v>338.03</v>
      </c>
      <c r="AF342" s="22">
        <v>6.3</v>
      </c>
      <c r="AG342" s="23">
        <v>507.05</v>
      </c>
      <c r="AH342" s="22">
        <v>6.3</v>
      </c>
      <c r="AI342" s="23">
        <v>845.09</v>
      </c>
      <c r="AJ342" s="22">
        <v>6.3</v>
      </c>
      <c r="AK342" s="23">
        <v>845.09</v>
      </c>
      <c r="AL342" s="22">
        <v>6.3</v>
      </c>
      <c r="AM342" s="23">
        <v>845.09</v>
      </c>
      <c r="AN342" s="22">
        <v>6.3</v>
      </c>
      <c r="AO342" s="29"/>
      <c r="AP342" s="40">
        <v>0</v>
      </c>
      <c r="AQ342" s="41">
        <v>0</v>
      </c>
      <c r="AR342" s="40">
        <v>943.29</v>
      </c>
      <c r="AS342" s="41">
        <v>6.33</v>
      </c>
      <c r="AT342" s="40">
        <v>1000.4</v>
      </c>
      <c r="AU342" s="41">
        <v>4.45</v>
      </c>
      <c r="AV342" s="29"/>
      <c r="AW342" s="42">
        <v>1.55</v>
      </c>
      <c r="AX342" s="42">
        <v>1.55</v>
      </c>
      <c r="AY342" s="22">
        <v>6.9</v>
      </c>
      <c r="AZ342" s="42">
        <v>0</v>
      </c>
      <c r="BA342" s="22">
        <v>0</v>
      </c>
      <c r="BB342" s="42">
        <v>0</v>
      </c>
      <c r="BC342" s="22">
        <v>0</v>
      </c>
      <c r="BD342" s="29"/>
      <c r="BE342" s="43">
        <v>83.85</v>
      </c>
      <c r="BF342" s="39">
        <v>7.71</v>
      </c>
      <c r="BG342" s="43">
        <v>75.8</v>
      </c>
      <c r="BH342" s="39">
        <v>7.75</v>
      </c>
      <c r="BI342" s="43">
        <v>51.1</v>
      </c>
      <c r="BJ342" s="39">
        <v>22.84</v>
      </c>
      <c r="BK342" s="43">
        <v>12.35</v>
      </c>
      <c r="BL342" s="39">
        <v>13.3</v>
      </c>
      <c r="BM342" s="29"/>
    </row>
    <row r="343" spans="1:65" x14ac:dyDescent="0.35">
      <c r="A343">
        <v>12</v>
      </c>
      <c r="B343" t="s">
        <v>713</v>
      </c>
      <c r="C343" t="s">
        <v>714</v>
      </c>
      <c r="D343" s="21">
        <v>0.1193</v>
      </c>
      <c r="E343" s="22">
        <v>6.17</v>
      </c>
      <c r="F343" s="21">
        <v>0.51359999999999995</v>
      </c>
      <c r="G343" s="22">
        <v>-4.67</v>
      </c>
      <c r="H343" s="21">
        <v>0.2727</v>
      </c>
      <c r="I343" s="22">
        <v>41.44</v>
      </c>
      <c r="J343" s="23">
        <v>0.7863</v>
      </c>
      <c r="K343" s="22">
        <v>7.48</v>
      </c>
      <c r="L343" s="23">
        <v>480.2</v>
      </c>
      <c r="M343" s="29"/>
      <c r="N343" s="38">
        <v>326.16000000000003</v>
      </c>
      <c r="O343" s="39">
        <v>7.09</v>
      </c>
      <c r="P343" s="38">
        <v>407.04</v>
      </c>
      <c r="Q343" s="39">
        <v>7.17</v>
      </c>
      <c r="R343" s="29"/>
      <c r="S343" s="23">
        <v>127.2</v>
      </c>
      <c r="T343" s="22">
        <v>4.8499999999999996</v>
      </c>
      <c r="U343" s="23">
        <v>222.36</v>
      </c>
      <c r="V343" s="22">
        <v>4.8099999999999996</v>
      </c>
      <c r="W343" s="23" t="s">
        <v>773</v>
      </c>
      <c r="X343" s="22" t="s">
        <v>773</v>
      </c>
      <c r="Y343" s="23" t="s">
        <v>773</v>
      </c>
      <c r="Z343" s="22" t="s">
        <v>773</v>
      </c>
      <c r="AA343" s="23" t="s">
        <v>773</v>
      </c>
      <c r="AB343" s="22" t="s">
        <v>773</v>
      </c>
      <c r="AC343" s="23" t="s">
        <v>773</v>
      </c>
      <c r="AD343" s="22" t="s">
        <v>773</v>
      </c>
      <c r="AE343" s="23" t="s">
        <v>773</v>
      </c>
      <c r="AF343" s="22" t="s">
        <v>773</v>
      </c>
      <c r="AG343" s="23" t="s">
        <v>773</v>
      </c>
      <c r="AH343" s="22" t="s">
        <v>773</v>
      </c>
      <c r="AI343" s="23" t="s">
        <v>773</v>
      </c>
      <c r="AJ343" s="22" t="s">
        <v>773</v>
      </c>
      <c r="AK343" s="23" t="s">
        <v>773</v>
      </c>
      <c r="AL343" s="22" t="s">
        <v>773</v>
      </c>
      <c r="AM343" s="23" t="s">
        <v>773</v>
      </c>
      <c r="AN343" s="22" t="s">
        <v>773</v>
      </c>
      <c r="AO343" s="29"/>
      <c r="AP343" s="40">
        <v>0</v>
      </c>
      <c r="AQ343" s="41">
        <v>0</v>
      </c>
      <c r="AR343" s="40">
        <v>933.56000000000006</v>
      </c>
      <c r="AS343" s="41">
        <v>6.31</v>
      </c>
      <c r="AT343" s="40">
        <v>1109.5999999999999</v>
      </c>
      <c r="AU343" s="41">
        <v>6.26</v>
      </c>
      <c r="AV343" s="29"/>
      <c r="AW343" s="42">
        <v>1</v>
      </c>
      <c r="AX343" s="42">
        <v>2.5</v>
      </c>
      <c r="AY343" s="22">
        <v>0</v>
      </c>
      <c r="AZ343" s="42">
        <v>46.56</v>
      </c>
      <c r="BA343" s="22">
        <v>0</v>
      </c>
      <c r="BB343" s="42">
        <v>1.6</v>
      </c>
      <c r="BC343" s="22">
        <v>0</v>
      </c>
      <c r="BD343" s="29"/>
      <c r="BE343" s="43">
        <v>83.85</v>
      </c>
      <c r="BF343" s="39">
        <v>7.71</v>
      </c>
      <c r="BG343" s="43">
        <v>75.8</v>
      </c>
      <c r="BH343" s="39">
        <v>7.75</v>
      </c>
      <c r="BI343" s="43">
        <v>51.11</v>
      </c>
      <c r="BJ343" s="39">
        <v>14.47</v>
      </c>
      <c r="BK343" s="43">
        <v>16.649999999999999</v>
      </c>
      <c r="BL343" s="39">
        <v>5.38</v>
      </c>
      <c r="BM343" s="29"/>
    </row>
    <row r="344" spans="1:65" x14ac:dyDescent="0.35">
      <c r="A344">
        <v>12</v>
      </c>
      <c r="B344" t="s">
        <v>715</v>
      </c>
      <c r="C344" t="s">
        <v>716</v>
      </c>
      <c r="D344" s="21">
        <v>0.1074</v>
      </c>
      <c r="E344" s="22">
        <v>4.59</v>
      </c>
      <c r="F344" s="21">
        <v>0.2286</v>
      </c>
      <c r="G344" s="22">
        <v>4.1900000000000004</v>
      </c>
      <c r="H344" s="21">
        <v>0.18099999999999999</v>
      </c>
      <c r="I344" s="22">
        <v>4.2</v>
      </c>
      <c r="J344" s="23">
        <v>0.40959999999999996</v>
      </c>
      <c r="K344" s="22">
        <v>4.1900000000000004</v>
      </c>
      <c r="L344" s="23">
        <v>417.17</v>
      </c>
      <c r="M344" s="29"/>
      <c r="N344" s="38">
        <v>288.33999999999997</v>
      </c>
      <c r="O344" s="39">
        <v>4.68</v>
      </c>
      <c r="P344" s="38">
        <v>365.68</v>
      </c>
      <c r="Q344" s="39">
        <v>11.53</v>
      </c>
      <c r="R344" s="29"/>
      <c r="S344" s="23">
        <v>180.84</v>
      </c>
      <c r="T344" s="22">
        <v>3.93</v>
      </c>
      <c r="U344" s="23">
        <v>180.84</v>
      </c>
      <c r="V344" s="22">
        <v>3.93</v>
      </c>
      <c r="W344" s="23">
        <v>180.84</v>
      </c>
      <c r="X344" s="22">
        <v>3.93</v>
      </c>
      <c r="Y344" s="23">
        <v>180.84</v>
      </c>
      <c r="Z344" s="22">
        <v>3.93</v>
      </c>
      <c r="AA344" s="23">
        <v>186.84</v>
      </c>
      <c r="AB344" s="22">
        <v>3.94</v>
      </c>
      <c r="AC344" s="23">
        <v>186.84</v>
      </c>
      <c r="AD344" s="22">
        <v>3.94</v>
      </c>
      <c r="AE344" s="23">
        <v>186.84</v>
      </c>
      <c r="AF344" s="22">
        <v>3.94</v>
      </c>
      <c r="AG344" s="23">
        <v>552.12</v>
      </c>
      <c r="AH344" s="22">
        <v>3.98</v>
      </c>
      <c r="AI344" s="23">
        <v>552.12</v>
      </c>
      <c r="AJ344" s="22">
        <v>3.98</v>
      </c>
      <c r="AK344" s="23">
        <v>923.88</v>
      </c>
      <c r="AL344" s="22">
        <v>3.97</v>
      </c>
      <c r="AM344" s="23">
        <v>923.88</v>
      </c>
      <c r="AN344" s="22">
        <v>3.97</v>
      </c>
      <c r="AO344" s="29"/>
      <c r="AP344" s="40">
        <v>0</v>
      </c>
      <c r="AQ344" s="41">
        <v>0</v>
      </c>
      <c r="AR344" s="40">
        <v>886.35</v>
      </c>
      <c r="AS344" s="41">
        <v>4.4800000000000004</v>
      </c>
      <c r="AT344" s="40">
        <v>963.69</v>
      </c>
      <c r="AU344" s="41">
        <v>6.99</v>
      </c>
      <c r="AV344" s="29"/>
      <c r="AW344" s="42">
        <v>0.83</v>
      </c>
      <c r="AX344" s="42">
        <v>1.23</v>
      </c>
      <c r="AY344" s="22">
        <v>3.36</v>
      </c>
      <c r="AZ344" s="42">
        <v>0</v>
      </c>
      <c r="BA344" s="22">
        <v>0</v>
      </c>
      <c r="BB344" s="42">
        <v>0</v>
      </c>
      <c r="BC344" s="22">
        <v>0</v>
      </c>
      <c r="BD344" s="29"/>
      <c r="BE344" s="43">
        <v>83.85</v>
      </c>
      <c r="BF344" s="39">
        <v>7.71</v>
      </c>
      <c r="BG344" s="43">
        <v>75.8</v>
      </c>
      <c r="BH344" s="39">
        <v>7.75</v>
      </c>
      <c r="BI344" s="43">
        <v>51.1</v>
      </c>
      <c r="BJ344" s="39">
        <v>14.45</v>
      </c>
      <c r="BK344" s="43">
        <v>11.25</v>
      </c>
      <c r="BL344" s="39">
        <v>3.69</v>
      </c>
      <c r="BM344" s="29"/>
    </row>
    <row r="345" spans="1:65" x14ac:dyDescent="0.35">
      <c r="A345">
        <v>12</v>
      </c>
      <c r="B345" t="s">
        <v>717</v>
      </c>
      <c r="C345" t="s">
        <v>718</v>
      </c>
      <c r="D345" s="21">
        <v>0.13020000000000001</v>
      </c>
      <c r="E345" s="22">
        <v>6.38</v>
      </c>
      <c r="F345" s="21">
        <v>0.31590000000000001</v>
      </c>
      <c r="G345" s="22">
        <v>6.26</v>
      </c>
      <c r="H345" s="21">
        <v>0.24360000000000001</v>
      </c>
      <c r="I345" s="22">
        <v>6.27</v>
      </c>
      <c r="J345" s="23">
        <v>0.5595</v>
      </c>
      <c r="K345" s="22">
        <v>6.26</v>
      </c>
      <c r="L345" s="23">
        <v>480.29</v>
      </c>
      <c r="M345" s="29"/>
      <c r="N345" s="38">
        <v>251</v>
      </c>
      <c r="O345" s="39">
        <v>0</v>
      </c>
      <c r="P345" s="38">
        <v>251</v>
      </c>
      <c r="Q345" s="39">
        <v>0</v>
      </c>
      <c r="R345" s="29"/>
      <c r="S345" s="23">
        <v>263</v>
      </c>
      <c r="T345" s="22">
        <v>3.95</v>
      </c>
      <c r="U345" s="23">
        <v>263</v>
      </c>
      <c r="V345" s="22">
        <v>3.95</v>
      </c>
      <c r="W345" s="23">
        <v>340</v>
      </c>
      <c r="X345" s="22">
        <v>4.9400000000000004</v>
      </c>
      <c r="Y345" s="23">
        <v>340</v>
      </c>
      <c r="Z345" s="22">
        <v>4.9400000000000004</v>
      </c>
      <c r="AA345" s="23">
        <v>340</v>
      </c>
      <c r="AB345" s="22">
        <v>4.9400000000000004</v>
      </c>
      <c r="AC345" s="23">
        <v>683</v>
      </c>
      <c r="AD345" s="22">
        <v>4.92</v>
      </c>
      <c r="AE345" s="23">
        <v>683</v>
      </c>
      <c r="AF345" s="22">
        <v>4.92</v>
      </c>
      <c r="AG345" s="23">
        <v>1954</v>
      </c>
      <c r="AH345" s="22">
        <v>7.66</v>
      </c>
      <c r="AI345" s="23">
        <v>1954</v>
      </c>
      <c r="AJ345" s="22">
        <v>7.66</v>
      </c>
      <c r="AK345" s="23">
        <v>2517</v>
      </c>
      <c r="AL345" s="22">
        <v>4.88</v>
      </c>
      <c r="AM345" s="23">
        <v>3364</v>
      </c>
      <c r="AN345" s="22">
        <v>4.9000000000000004</v>
      </c>
      <c r="AO345" s="29"/>
      <c r="AP345" s="40">
        <v>0</v>
      </c>
      <c r="AQ345" s="41">
        <v>0</v>
      </c>
      <c r="AR345" s="40">
        <v>994.29</v>
      </c>
      <c r="AS345" s="41">
        <v>4.0599999999999996</v>
      </c>
      <c r="AT345" s="40">
        <v>994.29</v>
      </c>
      <c r="AU345" s="41">
        <v>4.0599999999999996</v>
      </c>
      <c r="AV345" s="29"/>
      <c r="AW345" s="42">
        <v>1.6</v>
      </c>
      <c r="AX345" s="42">
        <v>1.6</v>
      </c>
      <c r="AY345" s="22">
        <v>3.23</v>
      </c>
      <c r="AZ345" s="42">
        <v>86</v>
      </c>
      <c r="BA345" s="22">
        <v>3.61</v>
      </c>
      <c r="BB345" s="42">
        <v>0</v>
      </c>
      <c r="BC345" s="22">
        <v>0</v>
      </c>
      <c r="BD345" s="29"/>
      <c r="BE345" s="43">
        <v>83.87</v>
      </c>
      <c r="BF345" s="39">
        <v>7.82</v>
      </c>
      <c r="BG345" s="43">
        <v>75.8</v>
      </c>
      <c r="BH345" s="39">
        <v>7.81</v>
      </c>
      <c r="BI345" s="43">
        <v>51</v>
      </c>
      <c r="BJ345" s="39">
        <v>14.22</v>
      </c>
      <c r="BK345" s="43">
        <v>9.6999999999999993</v>
      </c>
      <c r="BL345" s="39">
        <v>3.74</v>
      </c>
      <c r="BM345" s="29"/>
    </row>
    <row r="346" spans="1:65" x14ac:dyDescent="0.35">
      <c r="A346">
        <v>12</v>
      </c>
      <c r="B346" t="s">
        <v>719</v>
      </c>
      <c r="C346" t="s">
        <v>720</v>
      </c>
      <c r="D346" s="21">
        <v>0.1384</v>
      </c>
      <c r="E346" s="22">
        <v>7.3</v>
      </c>
      <c r="F346" s="21">
        <v>0.24510000000000001</v>
      </c>
      <c r="G346" s="22">
        <v>3.4</v>
      </c>
      <c r="H346" s="21">
        <v>0.19489999999999999</v>
      </c>
      <c r="I346" s="22">
        <v>3.4</v>
      </c>
      <c r="J346" s="23">
        <v>0.44</v>
      </c>
      <c r="K346" s="22">
        <v>3.4</v>
      </c>
      <c r="L346" s="23">
        <v>656.38</v>
      </c>
      <c r="M346" s="29"/>
      <c r="N346" s="38">
        <v>325</v>
      </c>
      <c r="O346" s="39">
        <v>69.27</v>
      </c>
      <c r="P346" s="38">
        <v>419</v>
      </c>
      <c r="Q346" s="39">
        <v>51.26</v>
      </c>
      <c r="R346" s="29"/>
      <c r="S346" s="23">
        <v>151</v>
      </c>
      <c r="T346" s="22">
        <v>4.8600000000000003</v>
      </c>
      <c r="U346" s="23">
        <v>151</v>
      </c>
      <c r="V346" s="22">
        <v>4.8600000000000003</v>
      </c>
      <c r="W346" s="23">
        <v>151</v>
      </c>
      <c r="X346" s="22">
        <v>4.8600000000000003</v>
      </c>
      <c r="Y346" s="23">
        <v>151</v>
      </c>
      <c r="Z346" s="22">
        <v>4.8600000000000003</v>
      </c>
      <c r="AA346" s="23">
        <v>151</v>
      </c>
      <c r="AB346" s="22">
        <v>4.8600000000000003</v>
      </c>
      <c r="AC346" s="23">
        <v>151</v>
      </c>
      <c r="AD346" s="22">
        <v>4.8600000000000003</v>
      </c>
      <c r="AE346" s="23">
        <v>151</v>
      </c>
      <c r="AF346" s="22">
        <v>4.8600000000000003</v>
      </c>
      <c r="AG346" s="23">
        <v>151</v>
      </c>
      <c r="AH346" s="22">
        <v>4.8600000000000003</v>
      </c>
      <c r="AI346" s="23">
        <v>151</v>
      </c>
      <c r="AJ346" s="22">
        <v>4.8600000000000003</v>
      </c>
      <c r="AK346" s="23">
        <v>151</v>
      </c>
      <c r="AL346" s="22">
        <v>4.8600000000000003</v>
      </c>
      <c r="AM346" s="23">
        <v>151</v>
      </c>
      <c r="AN346" s="22">
        <v>4.8600000000000003</v>
      </c>
      <c r="AO346" s="29"/>
      <c r="AP346" s="40">
        <v>0</v>
      </c>
      <c r="AQ346" s="41">
        <v>0</v>
      </c>
      <c r="AR346" s="40">
        <v>1132.3800000000001</v>
      </c>
      <c r="AS346" s="41">
        <v>19.48</v>
      </c>
      <c r="AT346" s="40">
        <v>1226.3800000000001</v>
      </c>
      <c r="AU346" s="41">
        <v>18.75</v>
      </c>
      <c r="AV346" s="29"/>
      <c r="AW346" s="42">
        <v>1.3</v>
      </c>
      <c r="AX346" s="42">
        <v>3.24</v>
      </c>
      <c r="AY346" s="22">
        <v>2.86</v>
      </c>
      <c r="AZ346" s="42">
        <v>0</v>
      </c>
      <c r="BA346" s="22">
        <v>0</v>
      </c>
      <c r="BB346" s="42">
        <v>0</v>
      </c>
      <c r="BC346" s="22">
        <v>0</v>
      </c>
      <c r="BD346" s="29"/>
      <c r="BE346" s="43">
        <v>83.85</v>
      </c>
      <c r="BF346" s="39">
        <v>7.68</v>
      </c>
      <c r="BG346" s="43">
        <v>75.8</v>
      </c>
      <c r="BH346" s="39">
        <v>7.7</v>
      </c>
      <c r="BI346" s="43">
        <v>51.11</v>
      </c>
      <c r="BJ346" s="39">
        <v>14.47</v>
      </c>
      <c r="BK346" s="43">
        <v>9.85</v>
      </c>
      <c r="BL346" s="39">
        <v>2.6</v>
      </c>
      <c r="BM346" s="29"/>
    </row>
  </sheetData>
  <pageMargins left="0.7" right="0.7" top="0.75" bottom="0.75" header="0.3" footer="0.3"/>
  <legacyDrawing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CDD8BD-1E31-4F60-9407-2F3323551FB5}">
  <sheetPr codeName="Blad13"/>
  <dimension ref="A1:BK346"/>
  <sheetViews>
    <sheetView workbookViewId="0">
      <pane xSplit="3" ySplit="4" topLeftCell="D271" activePane="bottomRight" state="frozen"/>
      <selection pane="topRight" activeCell="C1" sqref="C1"/>
      <selection pane="bottomLeft" activeCell="A5" sqref="A5"/>
      <selection pane="bottomRight" activeCell="L274" sqref="L274"/>
    </sheetView>
  </sheetViews>
  <sheetFormatPr defaultRowHeight="14.5" x14ac:dyDescent="0.35"/>
  <cols>
    <col min="2" max="2" width="8.81640625" customWidth="1"/>
    <col min="3" max="3" width="23.453125" customWidth="1"/>
    <col min="4" max="12" width="9.1796875" customWidth="1"/>
    <col min="13" max="13" width="6.81640625" customWidth="1"/>
    <col min="18" max="18" width="1.453125" customWidth="1"/>
    <col min="20" max="20" width="9.54296875" customWidth="1"/>
    <col min="22" max="22" width="9.54296875" customWidth="1"/>
    <col min="24" max="24" width="9.54296875" customWidth="1"/>
    <col min="26" max="26" width="9.54296875" customWidth="1"/>
    <col min="28" max="28" width="9.54296875" customWidth="1"/>
    <col min="30" max="30" width="9.54296875" customWidth="1"/>
    <col min="32" max="32" width="9.54296875" customWidth="1"/>
    <col min="34" max="34" width="9.54296875" customWidth="1"/>
    <col min="36" max="36" width="9.54296875" customWidth="1"/>
    <col min="38" max="38" width="9.1796875" customWidth="1"/>
    <col min="40" max="40" width="9.1796875" customWidth="1"/>
    <col min="41" max="41" width="1.453125" customWidth="1"/>
    <col min="48" max="48" width="1.453125" customWidth="1"/>
    <col min="49" max="53" width="10" customWidth="1"/>
    <col min="54" max="54" width="1.453125" customWidth="1"/>
    <col min="63" max="63" width="9.81640625" customWidth="1"/>
  </cols>
  <sheetData>
    <row r="1" spans="1:63" ht="18.5" x14ac:dyDescent="0.45">
      <c r="A1" s="30" t="s">
        <v>723</v>
      </c>
      <c r="B1" s="30"/>
      <c r="D1" s="30" t="s">
        <v>724</v>
      </c>
      <c r="E1" s="31"/>
      <c r="AP1" s="32"/>
      <c r="AQ1" s="32"/>
      <c r="AR1" s="32"/>
      <c r="AS1" s="32"/>
      <c r="AT1" s="32"/>
      <c r="AU1" s="32"/>
    </row>
    <row r="2" spans="1:63" x14ac:dyDescent="0.35">
      <c r="A2" s="33" t="s">
        <v>725</v>
      </c>
      <c r="B2" s="33"/>
      <c r="C2" s="31"/>
      <c r="D2" s="31" t="s">
        <v>11</v>
      </c>
      <c r="E2" s="31"/>
      <c r="F2" s="31"/>
      <c r="G2" s="31"/>
      <c r="H2" s="31"/>
      <c r="I2" s="31"/>
      <c r="J2" s="31"/>
      <c r="K2" s="31"/>
      <c r="L2" s="31"/>
      <c r="M2" s="31"/>
      <c r="N2" s="31" t="s">
        <v>13</v>
      </c>
      <c r="O2" s="31"/>
      <c r="P2" s="31"/>
      <c r="Q2" s="31"/>
      <c r="R2" s="31"/>
      <c r="S2" s="31" t="s">
        <v>726</v>
      </c>
      <c r="T2" s="31"/>
      <c r="V2" s="31"/>
      <c r="W2" s="31" t="s">
        <v>727</v>
      </c>
      <c r="X2" s="31"/>
      <c r="Y2" s="31"/>
      <c r="Z2" s="31"/>
      <c r="AA2" s="31"/>
      <c r="AB2" s="31"/>
      <c r="AC2" s="31"/>
      <c r="AD2" s="31"/>
      <c r="AE2" s="31"/>
      <c r="AF2" s="31"/>
      <c r="AG2" s="31"/>
      <c r="AH2" s="31"/>
      <c r="AI2" s="31"/>
      <c r="AJ2" s="31"/>
      <c r="AK2" s="31"/>
      <c r="AL2" s="31"/>
      <c r="AM2" s="31"/>
      <c r="AN2" s="31"/>
      <c r="AO2" s="31"/>
      <c r="AP2" s="31" t="s">
        <v>728</v>
      </c>
      <c r="AQ2" s="31"/>
      <c r="AR2" s="31"/>
      <c r="AS2" s="31"/>
      <c r="AT2" s="31"/>
      <c r="AU2" s="31"/>
      <c r="AV2" s="31"/>
      <c r="AW2" s="31"/>
      <c r="AX2" s="31" t="s">
        <v>729</v>
      </c>
      <c r="AY2" s="31"/>
      <c r="AZ2" s="31" t="s">
        <v>730</v>
      </c>
      <c r="BA2" s="31"/>
      <c r="BB2" s="31"/>
      <c r="BC2" s="31" t="s">
        <v>731</v>
      </c>
      <c r="BD2" s="31"/>
      <c r="BE2" s="31"/>
      <c r="BF2" s="31"/>
      <c r="BG2" s="31"/>
      <c r="BH2" s="31"/>
      <c r="BI2" s="31"/>
      <c r="BJ2" s="31"/>
      <c r="BK2" s="31"/>
    </row>
    <row r="3" spans="1:63" ht="185.25" customHeight="1" x14ac:dyDescent="0.35">
      <c r="A3" s="17" t="s">
        <v>23</v>
      </c>
      <c r="B3" s="17" t="s">
        <v>24</v>
      </c>
      <c r="C3" s="17" t="s">
        <v>25</v>
      </c>
      <c r="D3" s="34" t="s">
        <v>26</v>
      </c>
      <c r="E3" s="19" t="s">
        <v>27</v>
      </c>
      <c r="F3" s="18" t="s">
        <v>28</v>
      </c>
      <c r="G3" s="19" t="s">
        <v>29</v>
      </c>
      <c r="H3" s="18" t="s">
        <v>30</v>
      </c>
      <c r="I3" s="19" t="s">
        <v>31</v>
      </c>
      <c r="J3" s="18" t="s">
        <v>32</v>
      </c>
      <c r="K3" s="19" t="s">
        <v>33</v>
      </c>
      <c r="L3" s="18" t="s">
        <v>34</v>
      </c>
      <c r="M3" s="17"/>
      <c r="N3" s="35" t="s">
        <v>732</v>
      </c>
      <c r="O3" s="36" t="s">
        <v>733</v>
      </c>
      <c r="P3" s="35" t="s">
        <v>734</v>
      </c>
      <c r="Q3" s="36" t="s">
        <v>735</v>
      </c>
      <c r="R3" s="17"/>
      <c r="S3" s="18" t="s">
        <v>732</v>
      </c>
      <c r="T3" s="19" t="s">
        <v>733</v>
      </c>
      <c r="U3" s="18" t="s">
        <v>734</v>
      </c>
      <c r="V3" s="19" t="s">
        <v>735</v>
      </c>
      <c r="W3" s="18" t="s">
        <v>736</v>
      </c>
      <c r="X3" s="19" t="s">
        <v>737</v>
      </c>
      <c r="Y3" s="18" t="s">
        <v>738</v>
      </c>
      <c r="Z3" s="19" t="s">
        <v>739</v>
      </c>
      <c r="AA3" s="18" t="s">
        <v>740</v>
      </c>
      <c r="AB3" s="19" t="s">
        <v>741</v>
      </c>
      <c r="AC3" s="18" t="s">
        <v>742</v>
      </c>
      <c r="AD3" s="19" t="s">
        <v>743</v>
      </c>
      <c r="AE3" s="18" t="s">
        <v>744</v>
      </c>
      <c r="AF3" s="19" t="s">
        <v>745</v>
      </c>
      <c r="AG3" s="18" t="s">
        <v>746</v>
      </c>
      <c r="AH3" s="19" t="s">
        <v>747</v>
      </c>
      <c r="AI3" s="18" t="s">
        <v>748</v>
      </c>
      <c r="AJ3" s="19" t="s">
        <v>749</v>
      </c>
      <c r="AK3" s="18" t="s">
        <v>750</v>
      </c>
      <c r="AL3" s="19" t="s">
        <v>751</v>
      </c>
      <c r="AM3" s="18" t="s">
        <v>752</v>
      </c>
      <c r="AN3" s="19" t="s">
        <v>753</v>
      </c>
      <c r="AO3" s="17"/>
      <c r="AP3" s="37" t="s">
        <v>754</v>
      </c>
      <c r="AQ3" s="36" t="s">
        <v>755</v>
      </c>
      <c r="AR3" s="37" t="s">
        <v>756</v>
      </c>
      <c r="AS3" s="36" t="s">
        <v>757</v>
      </c>
      <c r="AT3" s="37" t="s">
        <v>758</v>
      </c>
      <c r="AU3" s="36" t="s">
        <v>759</v>
      </c>
      <c r="AV3" s="17"/>
      <c r="AW3" s="18" t="s">
        <v>760</v>
      </c>
      <c r="AX3" s="18" t="s">
        <v>761</v>
      </c>
      <c r="AY3" s="19" t="s">
        <v>762</v>
      </c>
      <c r="AZ3" s="18" t="s">
        <v>730</v>
      </c>
      <c r="BA3" s="19" t="s">
        <v>763</v>
      </c>
      <c r="BB3" s="17"/>
      <c r="BC3" s="37" t="s">
        <v>764</v>
      </c>
      <c r="BD3" s="36" t="s">
        <v>765</v>
      </c>
      <c r="BE3" s="37" t="s">
        <v>766</v>
      </c>
      <c r="BF3" s="36" t="s">
        <v>767</v>
      </c>
      <c r="BG3" s="37" t="s">
        <v>768</v>
      </c>
      <c r="BH3" s="36" t="s">
        <v>769</v>
      </c>
      <c r="BI3" s="37" t="s">
        <v>770</v>
      </c>
      <c r="BJ3" s="36" t="s">
        <v>771</v>
      </c>
      <c r="BK3" s="17"/>
    </row>
    <row r="4" spans="1:63" x14ac:dyDescent="0.35">
      <c r="D4" s="20" t="s">
        <v>35</v>
      </c>
      <c r="E4" s="20" t="s">
        <v>35</v>
      </c>
      <c r="F4" s="20" t="s">
        <v>35</v>
      </c>
      <c r="G4" s="20" t="s">
        <v>35</v>
      </c>
      <c r="H4" s="20" t="s">
        <v>35</v>
      </c>
      <c r="I4" s="20" t="s">
        <v>35</v>
      </c>
      <c r="J4" s="20"/>
      <c r="K4" s="20"/>
      <c r="L4" s="20" t="s">
        <v>36</v>
      </c>
      <c r="M4" s="20"/>
      <c r="N4" s="20" t="s">
        <v>36</v>
      </c>
      <c r="O4" s="20" t="s">
        <v>35</v>
      </c>
      <c r="P4" s="20" t="s">
        <v>36</v>
      </c>
      <c r="Q4" s="20" t="s">
        <v>35</v>
      </c>
      <c r="R4" s="20"/>
      <c r="S4" s="20" t="s">
        <v>36</v>
      </c>
      <c r="T4" s="20" t="s">
        <v>35</v>
      </c>
      <c r="U4" s="20" t="s">
        <v>36</v>
      </c>
      <c r="V4" s="20" t="s">
        <v>35</v>
      </c>
      <c r="W4" s="20" t="s">
        <v>36</v>
      </c>
      <c r="X4" s="20" t="s">
        <v>35</v>
      </c>
      <c r="Y4" s="20" t="s">
        <v>36</v>
      </c>
      <c r="Z4" s="20" t="s">
        <v>35</v>
      </c>
      <c r="AA4" s="20" t="s">
        <v>36</v>
      </c>
      <c r="AB4" s="20" t="s">
        <v>35</v>
      </c>
      <c r="AC4" s="20" t="s">
        <v>36</v>
      </c>
      <c r="AD4" s="20" t="s">
        <v>35</v>
      </c>
      <c r="AE4" s="20" t="s">
        <v>36</v>
      </c>
      <c r="AF4" s="20" t="s">
        <v>35</v>
      </c>
      <c r="AG4" s="20" t="s">
        <v>36</v>
      </c>
      <c r="AH4" s="20" t="s">
        <v>35</v>
      </c>
      <c r="AI4" s="20" t="s">
        <v>36</v>
      </c>
      <c r="AJ4" s="20" t="s">
        <v>35</v>
      </c>
      <c r="AK4" s="20" t="s">
        <v>36</v>
      </c>
      <c r="AL4" s="20" t="s">
        <v>35</v>
      </c>
      <c r="AM4" s="20" t="s">
        <v>36</v>
      </c>
      <c r="AN4" s="20" t="s">
        <v>35</v>
      </c>
      <c r="AO4" s="20"/>
      <c r="AP4" s="20" t="s">
        <v>36</v>
      </c>
      <c r="AQ4" s="20"/>
      <c r="AR4" s="20" t="s">
        <v>36</v>
      </c>
      <c r="AS4" s="20" t="s">
        <v>35</v>
      </c>
      <c r="AT4" s="20" t="s">
        <v>36</v>
      </c>
      <c r="AU4" s="20" t="s">
        <v>35</v>
      </c>
      <c r="AV4" s="20"/>
      <c r="AW4" s="20"/>
      <c r="AX4" s="20" t="s">
        <v>36</v>
      </c>
      <c r="AY4" s="20" t="s">
        <v>35</v>
      </c>
      <c r="AZ4" s="20" t="s">
        <v>36</v>
      </c>
      <c r="BA4" s="20" t="s">
        <v>35</v>
      </c>
      <c r="BB4" s="20"/>
      <c r="BC4" s="20" t="s">
        <v>36</v>
      </c>
      <c r="BD4" s="20" t="s">
        <v>35</v>
      </c>
      <c r="BE4" s="20" t="s">
        <v>36</v>
      </c>
      <c r="BF4" s="20" t="s">
        <v>35</v>
      </c>
      <c r="BG4" s="20" t="s">
        <v>36</v>
      </c>
      <c r="BH4" s="20" t="s">
        <v>35</v>
      </c>
      <c r="BI4" s="20" t="s">
        <v>36</v>
      </c>
      <c r="BJ4" s="20" t="s">
        <v>35</v>
      </c>
      <c r="BK4" s="20"/>
    </row>
    <row r="5" spans="1:63" x14ac:dyDescent="0.35">
      <c r="A5">
        <v>1</v>
      </c>
      <c r="B5" t="s">
        <v>37</v>
      </c>
      <c r="C5" t="s">
        <v>38</v>
      </c>
      <c r="D5" s="21">
        <v>0.1386</v>
      </c>
      <c r="E5" s="22">
        <v>4.3099999999999996</v>
      </c>
      <c r="F5" s="21">
        <v>0.55549999999999999</v>
      </c>
      <c r="G5" s="22">
        <v>1.88</v>
      </c>
      <c r="H5" s="21">
        <v>0.46510000000000001</v>
      </c>
      <c r="I5" s="22">
        <v>-0.28000000000000003</v>
      </c>
      <c r="J5" s="23">
        <v>1.0206</v>
      </c>
      <c r="K5" s="22">
        <v>0.88</v>
      </c>
      <c r="L5" s="23">
        <v>412.81</v>
      </c>
      <c r="M5" s="29">
        <f t="shared" ref="M5:M68" si="0">L5+P5+U5</f>
        <v>977.5200000000001</v>
      </c>
      <c r="N5" s="38">
        <v>269.05</v>
      </c>
      <c r="O5" s="39">
        <v>5.23</v>
      </c>
      <c r="P5" s="38">
        <v>332.36</v>
      </c>
      <c r="Q5" s="39">
        <v>4.79</v>
      </c>
      <c r="R5" s="29"/>
      <c r="S5" s="23">
        <v>232.35</v>
      </c>
      <c r="T5" s="22">
        <v>-9.2200000000000006</v>
      </c>
      <c r="U5" s="23">
        <v>232.35</v>
      </c>
      <c r="V5" s="22">
        <v>-9.2200000000000006</v>
      </c>
      <c r="W5" s="23">
        <v>232.35</v>
      </c>
      <c r="X5" s="22">
        <v>-9.2200000000000006</v>
      </c>
      <c r="Y5" s="23">
        <v>232.35</v>
      </c>
      <c r="Z5" s="22">
        <v>-9.2200000000000006</v>
      </c>
      <c r="AA5" s="23">
        <v>232.35</v>
      </c>
      <c r="AB5" s="22">
        <v>-9.2200000000000006</v>
      </c>
      <c r="AC5" s="23">
        <v>232.35</v>
      </c>
      <c r="AD5" s="22">
        <v>-9.2200000000000006</v>
      </c>
      <c r="AE5" s="23">
        <v>232.35</v>
      </c>
      <c r="AF5" s="22">
        <v>-9.2200000000000006</v>
      </c>
      <c r="AG5" s="23">
        <v>232.35</v>
      </c>
      <c r="AH5" s="22">
        <v>-9.2200000000000006</v>
      </c>
      <c r="AI5" s="23">
        <v>232.35</v>
      </c>
      <c r="AJ5" s="22">
        <v>-9.2200000000000006</v>
      </c>
      <c r="AK5" s="23">
        <v>232.35</v>
      </c>
      <c r="AL5" s="22">
        <v>-9.2200000000000006</v>
      </c>
      <c r="AM5" s="23">
        <v>232.35</v>
      </c>
      <c r="AN5" s="22">
        <v>-9.2200000000000006</v>
      </c>
      <c r="AO5" s="29"/>
      <c r="AP5" s="40">
        <v>0</v>
      </c>
      <c r="AQ5" s="41">
        <v>0</v>
      </c>
      <c r="AR5" s="40">
        <v>914.21</v>
      </c>
      <c r="AS5" s="41">
        <v>0.75</v>
      </c>
      <c r="AT5" s="40">
        <v>977.5200000000001</v>
      </c>
      <c r="AU5" s="41">
        <v>0.89</v>
      </c>
      <c r="AV5" s="29"/>
      <c r="AW5" s="42">
        <v>1.7</v>
      </c>
      <c r="AX5" s="42">
        <v>1.7</v>
      </c>
      <c r="AY5" s="22">
        <v>3.03</v>
      </c>
      <c r="AZ5" s="42">
        <v>0</v>
      </c>
      <c r="BA5" s="22">
        <v>0</v>
      </c>
      <c r="BB5" s="29"/>
      <c r="BC5" s="43">
        <v>86.85</v>
      </c>
      <c r="BD5" s="39">
        <v>11.56</v>
      </c>
      <c r="BE5" s="43">
        <v>78.5</v>
      </c>
      <c r="BF5" s="39">
        <v>11.58</v>
      </c>
      <c r="BG5" s="43">
        <v>52.1</v>
      </c>
      <c r="BH5" s="39">
        <v>1.96</v>
      </c>
      <c r="BI5" s="43">
        <v>15.25</v>
      </c>
      <c r="BJ5" s="39" t="s">
        <v>772</v>
      </c>
      <c r="BK5" s="29"/>
    </row>
    <row r="6" spans="1:63" x14ac:dyDescent="0.35">
      <c r="A6">
        <v>1</v>
      </c>
      <c r="B6" t="s">
        <v>39</v>
      </c>
      <c r="C6" t="s">
        <v>40</v>
      </c>
      <c r="D6" s="21">
        <v>0.1552</v>
      </c>
      <c r="E6" s="22">
        <v>2.84</v>
      </c>
      <c r="F6" s="21">
        <v>0.56299999999999994</v>
      </c>
      <c r="G6" s="22">
        <v>4.66</v>
      </c>
      <c r="H6" s="21">
        <v>0.4501</v>
      </c>
      <c r="I6" s="22">
        <v>4.58</v>
      </c>
      <c r="J6" s="23">
        <v>1.0130999999999999</v>
      </c>
      <c r="K6" s="22">
        <v>4.62</v>
      </c>
      <c r="L6" s="23">
        <v>656.85</v>
      </c>
      <c r="M6" s="29">
        <f t="shared" si="0"/>
        <v>1215.75</v>
      </c>
      <c r="N6" s="38">
        <v>271.92</v>
      </c>
      <c r="O6" s="39">
        <v>3.42</v>
      </c>
      <c r="P6" s="38">
        <v>386.28</v>
      </c>
      <c r="Q6" s="39">
        <v>3.44</v>
      </c>
      <c r="R6" s="29"/>
      <c r="S6" s="23">
        <v>172.62</v>
      </c>
      <c r="T6" s="22">
        <v>3.3</v>
      </c>
      <c r="U6" s="23">
        <v>172.62</v>
      </c>
      <c r="V6" s="22">
        <v>3.3</v>
      </c>
      <c r="W6" s="23">
        <v>172.62</v>
      </c>
      <c r="X6" s="22">
        <v>3.3</v>
      </c>
      <c r="Y6" s="23">
        <v>172.62</v>
      </c>
      <c r="Z6" s="22">
        <v>3.3</v>
      </c>
      <c r="AA6" s="23">
        <v>172.62</v>
      </c>
      <c r="AB6" s="22">
        <v>3.3</v>
      </c>
      <c r="AC6" s="23">
        <v>172.62</v>
      </c>
      <c r="AD6" s="22">
        <v>3.3</v>
      </c>
      <c r="AE6" s="23">
        <v>172.62</v>
      </c>
      <c r="AF6" s="22">
        <v>3.3</v>
      </c>
      <c r="AG6" s="23">
        <v>172.62</v>
      </c>
      <c r="AH6" s="22">
        <v>3.3</v>
      </c>
      <c r="AI6" s="23">
        <v>172.62</v>
      </c>
      <c r="AJ6" s="22">
        <v>3.3</v>
      </c>
      <c r="AK6" s="23">
        <v>172.62</v>
      </c>
      <c r="AL6" s="22">
        <v>3.3</v>
      </c>
      <c r="AM6" s="23">
        <v>172.62</v>
      </c>
      <c r="AN6" s="22">
        <v>3.3</v>
      </c>
      <c r="AO6" s="29"/>
      <c r="AP6" s="40">
        <v>0</v>
      </c>
      <c r="AQ6" s="41">
        <v>0</v>
      </c>
      <c r="AR6" s="40">
        <v>1101.3899999999999</v>
      </c>
      <c r="AS6" s="41">
        <v>3.06</v>
      </c>
      <c r="AT6" s="40">
        <v>1215.75</v>
      </c>
      <c r="AU6" s="41">
        <v>3.1</v>
      </c>
      <c r="AV6" s="29"/>
      <c r="AW6" s="42">
        <v>2.15</v>
      </c>
      <c r="AX6" s="42">
        <v>4</v>
      </c>
      <c r="AY6" s="22">
        <v>0</v>
      </c>
      <c r="AZ6" s="42">
        <v>0</v>
      </c>
      <c r="BA6" s="22">
        <v>0</v>
      </c>
      <c r="BB6" s="29"/>
      <c r="BC6" s="43">
        <v>86.85</v>
      </c>
      <c r="BD6" s="39">
        <v>3.58</v>
      </c>
      <c r="BE6" s="43">
        <v>78.5</v>
      </c>
      <c r="BF6" s="39">
        <v>3.56</v>
      </c>
      <c r="BG6" s="43">
        <v>52.1</v>
      </c>
      <c r="BH6" s="39">
        <v>1.96</v>
      </c>
      <c r="BI6" s="43">
        <v>21.36</v>
      </c>
      <c r="BJ6" s="39">
        <v>3.44</v>
      </c>
      <c r="BK6" s="29"/>
    </row>
    <row r="7" spans="1:63" x14ac:dyDescent="0.35">
      <c r="A7">
        <v>1</v>
      </c>
      <c r="B7" t="s">
        <v>41</v>
      </c>
      <c r="C7" t="s">
        <v>42</v>
      </c>
      <c r="D7" s="21">
        <v>0.14169999999999999</v>
      </c>
      <c r="E7" s="22">
        <v>2.56</v>
      </c>
      <c r="F7" s="21">
        <v>0.4536</v>
      </c>
      <c r="G7" s="22">
        <v>6.52</v>
      </c>
      <c r="H7" s="21">
        <v>0.3654</v>
      </c>
      <c r="I7" s="22">
        <v>6.33</v>
      </c>
      <c r="J7" s="23">
        <v>0.81899999999999995</v>
      </c>
      <c r="K7" s="22">
        <v>6.44</v>
      </c>
      <c r="L7" s="23">
        <v>465.79</v>
      </c>
      <c r="M7" s="29">
        <f t="shared" si="0"/>
        <v>1054.23</v>
      </c>
      <c r="N7" s="38">
        <v>266.69</v>
      </c>
      <c r="O7" s="39">
        <v>4.7</v>
      </c>
      <c r="P7" s="38">
        <v>355.38</v>
      </c>
      <c r="Q7" s="39">
        <v>4.51</v>
      </c>
      <c r="R7" s="29"/>
      <c r="S7" s="23">
        <v>233.06</v>
      </c>
      <c r="T7" s="22">
        <v>7.44</v>
      </c>
      <c r="U7" s="23">
        <v>233.06</v>
      </c>
      <c r="V7" s="22">
        <v>7.44</v>
      </c>
      <c r="W7" s="23">
        <v>233.06</v>
      </c>
      <c r="X7" s="22">
        <v>7.44</v>
      </c>
      <c r="Y7" s="23">
        <v>233.06</v>
      </c>
      <c r="Z7" s="22">
        <v>7.44</v>
      </c>
      <c r="AA7" s="23">
        <v>233.06</v>
      </c>
      <c r="AB7" s="22">
        <v>7.44</v>
      </c>
      <c r="AC7" s="23">
        <v>233.06</v>
      </c>
      <c r="AD7" s="22">
        <v>7.44</v>
      </c>
      <c r="AE7" s="23">
        <v>233.06</v>
      </c>
      <c r="AF7" s="22">
        <v>7.44</v>
      </c>
      <c r="AG7" s="23">
        <v>233.06</v>
      </c>
      <c r="AH7" s="22">
        <v>7.44</v>
      </c>
      <c r="AI7" s="23">
        <v>233.06</v>
      </c>
      <c r="AJ7" s="22">
        <v>7.44</v>
      </c>
      <c r="AK7" s="23">
        <v>233.06</v>
      </c>
      <c r="AL7" s="22">
        <v>7.44</v>
      </c>
      <c r="AM7" s="23">
        <v>233.06</v>
      </c>
      <c r="AN7" s="22">
        <v>7.44</v>
      </c>
      <c r="AO7" s="29"/>
      <c r="AP7" s="40">
        <v>0</v>
      </c>
      <c r="AQ7" s="41">
        <v>0</v>
      </c>
      <c r="AR7" s="40">
        <v>965.54</v>
      </c>
      <c r="AS7" s="41">
        <v>4.29</v>
      </c>
      <c r="AT7" s="40">
        <v>1054.23</v>
      </c>
      <c r="AU7" s="41">
        <v>4.26</v>
      </c>
      <c r="AV7" s="29"/>
      <c r="AW7" s="42">
        <v>1</v>
      </c>
      <c r="AX7" s="42">
        <v>1.5</v>
      </c>
      <c r="AY7" s="22">
        <v>0</v>
      </c>
      <c r="AZ7" s="42">
        <v>0</v>
      </c>
      <c r="BA7" s="22">
        <v>0</v>
      </c>
      <c r="BB7" s="29"/>
      <c r="BC7" s="43">
        <v>86.85</v>
      </c>
      <c r="BD7" s="39">
        <v>3.58</v>
      </c>
      <c r="BE7" s="43">
        <v>78.5</v>
      </c>
      <c r="BF7" s="39">
        <v>3.56</v>
      </c>
      <c r="BG7" s="43">
        <v>52.1</v>
      </c>
      <c r="BH7" s="39">
        <v>1.96</v>
      </c>
      <c r="BI7" s="43">
        <v>9.65</v>
      </c>
      <c r="BJ7" s="39">
        <v>2.66</v>
      </c>
      <c r="BK7" s="29"/>
    </row>
    <row r="8" spans="1:63" x14ac:dyDescent="0.35">
      <c r="A8">
        <v>1</v>
      </c>
      <c r="B8" t="s">
        <v>43</v>
      </c>
      <c r="C8" t="s">
        <v>44</v>
      </c>
      <c r="D8" s="21">
        <v>0.1741</v>
      </c>
      <c r="E8" s="22">
        <v>6.9</v>
      </c>
      <c r="F8" s="21">
        <v>0.46379999999999999</v>
      </c>
      <c r="G8" s="22">
        <v>5.38</v>
      </c>
      <c r="H8" s="21">
        <v>0.36359999999999998</v>
      </c>
      <c r="I8" s="22">
        <v>4.38</v>
      </c>
      <c r="J8" s="23">
        <v>0.82739999999999991</v>
      </c>
      <c r="K8" s="22">
        <v>4.9400000000000004</v>
      </c>
      <c r="L8" s="23">
        <v>599.75</v>
      </c>
      <c r="M8" s="29">
        <f t="shared" si="0"/>
        <v>1100.53</v>
      </c>
      <c r="N8" s="38">
        <v>263.61</v>
      </c>
      <c r="O8" s="39">
        <v>12.51</v>
      </c>
      <c r="P8" s="38">
        <v>302.77999999999997</v>
      </c>
      <c r="Q8" s="39">
        <v>11.07</v>
      </c>
      <c r="R8" s="29"/>
      <c r="S8" s="23">
        <v>198</v>
      </c>
      <c r="T8" s="22">
        <v>4.21</v>
      </c>
      <c r="U8" s="23">
        <v>198</v>
      </c>
      <c r="V8" s="22">
        <v>4.21</v>
      </c>
      <c r="W8" s="23">
        <v>198</v>
      </c>
      <c r="X8" s="22">
        <v>4.21</v>
      </c>
      <c r="Y8" s="23">
        <v>198</v>
      </c>
      <c r="Z8" s="22">
        <v>4.21</v>
      </c>
      <c r="AA8" s="23">
        <v>198</v>
      </c>
      <c r="AB8" s="22">
        <v>4.21</v>
      </c>
      <c r="AC8" s="23">
        <v>198</v>
      </c>
      <c r="AD8" s="22">
        <v>4.21</v>
      </c>
      <c r="AE8" s="23">
        <v>198</v>
      </c>
      <c r="AF8" s="22">
        <v>4.21</v>
      </c>
      <c r="AG8" s="23">
        <v>1622.05</v>
      </c>
      <c r="AH8" s="22">
        <v>30.81</v>
      </c>
      <c r="AI8" s="23">
        <v>1893.25</v>
      </c>
      <c r="AJ8" s="22">
        <v>31.48</v>
      </c>
      <c r="AK8" s="23">
        <v>3927.25</v>
      </c>
      <c r="AL8" s="22">
        <v>33.58</v>
      </c>
      <c r="AM8" s="23">
        <v>12063.25</v>
      </c>
      <c r="AN8" s="22">
        <v>34.94</v>
      </c>
      <c r="AO8" s="29"/>
      <c r="AP8" s="40">
        <v>0</v>
      </c>
      <c r="AQ8" s="41">
        <v>0</v>
      </c>
      <c r="AR8" s="40">
        <v>1061.3600000000001</v>
      </c>
      <c r="AS8" s="41">
        <v>7.71</v>
      </c>
      <c r="AT8" s="40">
        <v>1100.53</v>
      </c>
      <c r="AU8" s="41">
        <v>7.51</v>
      </c>
      <c r="AV8" s="29"/>
      <c r="AW8" s="42">
        <v>1.3</v>
      </c>
      <c r="AX8" s="42">
        <v>1.6</v>
      </c>
      <c r="AY8" s="22">
        <v>0</v>
      </c>
      <c r="AZ8" s="42">
        <v>0</v>
      </c>
      <c r="BA8" s="22">
        <v>0</v>
      </c>
      <c r="BB8" s="29"/>
      <c r="BC8" s="43">
        <v>86.85</v>
      </c>
      <c r="BD8" s="39">
        <v>3.58</v>
      </c>
      <c r="BE8" s="43">
        <v>78.5</v>
      </c>
      <c r="BF8" s="39">
        <v>3.56</v>
      </c>
      <c r="BG8" s="43">
        <v>52.1</v>
      </c>
      <c r="BH8" s="39">
        <v>1.96</v>
      </c>
      <c r="BI8" s="43">
        <v>11</v>
      </c>
      <c r="BJ8" s="39">
        <v>2.33</v>
      </c>
      <c r="BK8" s="29"/>
    </row>
    <row r="9" spans="1:63" x14ac:dyDescent="0.35">
      <c r="A9">
        <v>1</v>
      </c>
      <c r="B9" t="s">
        <v>45</v>
      </c>
      <c r="C9" t="s">
        <v>46</v>
      </c>
      <c r="D9" s="21">
        <v>0.15490000000000001</v>
      </c>
      <c r="E9" s="22">
        <v>0.1</v>
      </c>
      <c r="F9" s="21">
        <v>0.55489999999999995</v>
      </c>
      <c r="G9" s="22">
        <v>-3.77</v>
      </c>
      <c r="H9" s="21">
        <v>0.436</v>
      </c>
      <c r="I9" s="22">
        <v>-3.8</v>
      </c>
      <c r="J9" s="23">
        <v>0.99089999999999989</v>
      </c>
      <c r="K9" s="22">
        <v>-3.79</v>
      </c>
      <c r="L9" s="23">
        <v>491.71</v>
      </c>
      <c r="M9" s="29">
        <f t="shared" si="0"/>
        <v>989.90000000000009</v>
      </c>
      <c r="N9" s="38">
        <v>222.97</v>
      </c>
      <c r="O9" s="39">
        <v>0.76</v>
      </c>
      <c r="P9" s="38">
        <v>253.49</v>
      </c>
      <c r="Q9" s="39">
        <v>1.01</v>
      </c>
      <c r="R9" s="29"/>
      <c r="S9" s="23">
        <v>244.7</v>
      </c>
      <c r="T9" s="22">
        <v>2.09</v>
      </c>
      <c r="U9" s="23">
        <v>244.7</v>
      </c>
      <c r="V9" s="22">
        <v>2.09</v>
      </c>
      <c r="W9" s="23">
        <v>244.7</v>
      </c>
      <c r="X9" s="22">
        <v>2.09</v>
      </c>
      <c r="Y9" s="23">
        <v>244.7</v>
      </c>
      <c r="Z9" s="22">
        <v>2.09</v>
      </c>
      <c r="AA9" s="23">
        <v>244.7</v>
      </c>
      <c r="AB9" s="22">
        <v>2.09</v>
      </c>
      <c r="AC9" s="23">
        <v>244.7</v>
      </c>
      <c r="AD9" s="22">
        <v>2.09</v>
      </c>
      <c r="AE9" s="23">
        <v>244.7</v>
      </c>
      <c r="AF9" s="22">
        <v>2.09</v>
      </c>
      <c r="AG9" s="23">
        <v>635.09999999999991</v>
      </c>
      <c r="AH9" s="22">
        <v>4.51</v>
      </c>
      <c r="AI9" s="23">
        <v>635.09999999999991</v>
      </c>
      <c r="AJ9" s="22">
        <v>4.51</v>
      </c>
      <c r="AK9" s="23">
        <v>1318.3</v>
      </c>
      <c r="AL9" s="22">
        <v>5.32</v>
      </c>
      <c r="AM9" s="23">
        <v>6003.0999999999995</v>
      </c>
      <c r="AN9" s="22">
        <v>5.92</v>
      </c>
      <c r="AO9" s="29"/>
      <c r="AP9" s="40">
        <v>0</v>
      </c>
      <c r="AQ9" s="41">
        <v>0</v>
      </c>
      <c r="AR9" s="40">
        <v>959.37999999999988</v>
      </c>
      <c r="AS9" s="41">
        <v>0.76</v>
      </c>
      <c r="AT9" s="40">
        <v>989.90000000000009</v>
      </c>
      <c r="AU9" s="41">
        <v>0.82</v>
      </c>
      <c r="AV9" s="29"/>
      <c r="AW9" s="42">
        <v>1.5</v>
      </c>
      <c r="AX9" s="42">
        <v>1.5</v>
      </c>
      <c r="AY9" s="22">
        <v>0</v>
      </c>
      <c r="AZ9" s="42">
        <v>0</v>
      </c>
      <c r="BA9" s="22">
        <v>0</v>
      </c>
      <c r="BB9" s="29"/>
      <c r="BC9" s="43">
        <v>86.85</v>
      </c>
      <c r="BD9" s="39">
        <v>3.58</v>
      </c>
      <c r="BE9" s="43">
        <v>78.5</v>
      </c>
      <c r="BF9" s="39">
        <v>3.56</v>
      </c>
      <c r="BG9" s="43">
        <v>52.1</v>
      </c>
      <c r="BH9" s="39">
        <v>1.96</v>
      </c>
      <c r="BI9" s="43">
        <v>8.1999999999999993</v>
      </c>
      <c r="BJ9" s="39">
        <v>2.5</v>
      </c>
      <c r="BK9" s="29"/>
    </row>
    <row r="10" spans="1:63" x14ac:dyDescent="0.35">
      <c r="A10">
        <v>1</v>
      </c>
      <c r="B10" t="s">
        <v>47</v>
      </c>
      <c r="C10" t="s">
        <v>48</v>
      </c>
      <c r="D10" s="21">
        <v>0.19470000000000001</v>
      </c>
      <c r="E10" s="22">
        <v>3.37</v>
      </c>
      <c r="F10" s="21">
        <v>0.61439999999999995</v>
      </c>
      <c r="G10" s="22">
        <v>-0.93</v>
      </c>
      <c r="H10" s="21">
        <v>0.31009999999999999</v>
      </c>
      <c r="I10" s="22">
        <v>-0.92</v>
      </c>
      <c r="J10" s="23">
        <v>0.92449999999999988</v>
      </c>
      <c r="K10" s="22">
        <v>-0.93</v>
      </c>
      <c r="L10" s="23">
        <v>489.98</v>
      </c>
      <c r="M10" s="29">
        <f t="shared" si="0"/>
        <v>1075.18</v>
      </c>
      <c r="N10" s="38">
        <v>277.8</v>
      </c>
      <c r="O10" s="39">
        <v>9.1999999999999993</v>
      </c>
      <c r="P10" s="38">
        <v>398</v>
      </c>
      <c r="Q10" s="39">
        <v>9.2200000000000006</v>
      </c>
      <c r="R10" s="29"/>
      <c r="S10" s="23">
        <v>187.2</v>
      </c>
      <c r="T10" s="22">
        <v>2.52</v>
      </c>
      <c r="U10" s="23">
        <v>187.2</v>
      </c>
      <c r="V10" s="22">
        <v>2.52</v>
      </c>
      <c r="W10" s="23">
        <v>187.2</v>
      </c>
      <c r="X10" s="22">
        <v>2.52</v>
      </c>
      <c r="Y10" s="23">
        <v>187.2</v>
      </c>
      <c r="Z10" s="22">
        <v>2.52</v>
      </c>
      <c r="AA10" s="23">
        <v>187.2</v>
      </c>
      <c r="AB10" s="22">
        <v>2.52</v>
      </c>
      <c r="AC10" s="23">
        <v>187.2</v>
      </c>
      <c r="AD10" s="22">
        <v>2.52</v>
      </c>
      <c r="AE10" s="23">
        <v>187.2</v>
      </c>
      <c r="AF10" s="22">
        <v>2.52</v>
      </c>
      <c r="AG10" s="23">
        <v>187.2</v>
      </c>
      <c r="AH10" s="22">
        <v>2.52</v>
      </c>
      <c r="AI10" s="23">
        <v>187.2</v>
      </c>
      <c r="AJ10" s="22">
        <v>2.52</v>
      </c>
      <c r="AK10" s="23">
        <v>187.2</v>
      </c>
      <c r="AL10" s="22">
        <v>2.52</v>
      </c>
      <c r="AM10" s="23">
        <v>187.2</v>
      </c>
      <c r="AN10" s="22">
        <v>2.52</v>
      </c>
      <c r="AO10" s="29"/>
      <c r="AP10" s="40">
        <v>0</v>
      </c>
      <c r="AQ10" s="41">
        <v>0</v>
      </c>
      <c r="AR10" s="40">
        <v>954.98</v>
      </c>
      <c r="AS10" s="41">
        <v>4.83</v>
      </c>
      <c r="AT10" s="40">
        <v>1075.18</v>
      </c>
      <c r="AU10" s="41">
        <v>5.31</v>
      </c>
      <c r="AV10" s="29"/>
      <c r="AW10" s="42">
        <v>0</v>
      </c>
      <c r="AX10" s="42">
        <v>0</v>
      </c>
      <c r="AY10" s="22">
        <v>0</v>
      </c>
      <c r="AZ10" s="42">
        <v>0</v>
      </c>
      <c r="BA10" s="22">
        <v>0</v>
      </c>
      <c r="BB10" s="29"/>
      <c r="BC10" s="43">
        <v>86.85</v>
      </c>
      <c r="BD10" s="39">
        <v>3.52</v>
      </c>
      <c r="BE10" s="43">
        <v>78.5</v>
      </c>
      <c r="BF10" s="39">
        <v>3.56</v>
      </c>
      <c r="BG10" s="43">
        <v>52.1</v>
      </c>
      <c r="BH10" s="39">
        <v>1.96</v>
      </c>
      <c r="BI10" s="43">
        <v>17.100000000000001</v>
      </c>
      <c r="BJ10" s="39">
        <v>3.01</v>
      </c>
      <c r="BK10" s="29"/>
    </row>
    <row r="11" spans="1:63" x14ac:dyDescent="0.35">
      <c r="A11">
        <v>1</v>
      </c>
      <c r="B11" t="s">
        <v>49</v>
      </c>
      <c r="C11" t="s">
        <v>50</v>
      </c>
      <c r="D11" s="21">
        <v>0.13589999999999999</v>
      </c>
      <c r="E11" s="22">
        <v>6.55</v>
      </c>
      <c r="F11" s="21">
        <v>0.43319999999999997</v>
      </c>
      <c r="G11" s="22">
        <v>-1.97</v>
      </c>
      <c r="H11" s="21">
        <v>0.34560000000000002</v>
      </c>
      <c r="I11" s="22">
        <v>-1.9</v>
      </c>
      <c r="J11" s="23">
        <v>0.77879999999999994</v>
      </c>
      <c r="K11" s="22">
        <v>-1.94</v>
      </c>
      <c r="L11" s="23">
        <v>459.23</v>
      </c>
      <c r="M11" s="29">
        <f t="shared" si="0"/>
        <v>935.2</v>
      </c>
      <c r="N11" s="38">
        <v>219.99</v>
      </c>
      <c r="O11" s="39">
        <v>2.17</v>
      </c>
      <c r="P11" s="38">
        <v>279.97000000000003</v>
      </c>
      <c r="Q11" s="39">
        <v>3.46</v>
      </c>
      <c r="R11" s="29"/>
      <c r="S11" s="23">
        <v>196</v>
      </c>
      <c r="T11" s="22">
        <v>4.26</v>
      </c>
      <c r="U11" s="23">
        <v>196</v>
      </c>
      <c r="V11" s="22">
        <v>4.26</v>
      </c>
      <c r="W11" s="23">
        <v>196</v>
      </c>
      <c r="X11" s="22">
        <v>4.26</v>
      </c>
      <c r="Y11" s="23">
        <v>196</v>
      </c>
      <c r="Z11" s="22">
        <v>4.26</v>
      </c>
      <c r="AA11" s="23">
        <v>196</v>
      </c>
      <c r="AB11" s="22">
        <v>4.26</v>
      </c>
      <c r="AC11" s="23">
        <v>196</v>
      </c>
      <c r="AD11" s="22">
        <v>4.26</v>
      </c>
      <c r="AE11" s="23">
        <v>196</v>
      </c>
      <c r="AF11" s="22">
        <v>4.26</v>
      </c>
      <c r="AG11" s="23">
        <v>196</v>
      </c>
      <c r="AH11" s="22">
        <v>4.26</v>
      </c>
      <c r="AI11" s="23">
        <v>196</v>
      </c>
      <c r="AJ11" s="22">
        <v>4.26</v>
      </c>
      <c r="AK11" s="23">
        <v>196</v>
      </c>
      <c r="AL11" s="22">
        <v>4.26</v>
      </c>
      <c r="AM11" s="23">
        <v>196</v>
      </c>
      <c r="AN11" s="22">
        <v>4.26</v>
      </c>
      <c r="AO11" s="29"/>
      <c r="AP11" s="40">
        <v>0</v>
      </c>
      <c r="AQ11" s="41">
        <v>0</v>
      </c>
      <c r="AR11" s="40">
        <v>875.22</v>
      </c>
      <c r="AS11" s="41">
        <v>4.9000000000000004</v>
      </c>
      <c r="AT11" s="40">
        <v>935.2</v>
      </c>
      <c r="AU11" s="41">
        <v>5.12</v>
      </c>
      <c r="AV11" s="29"/>
      <c r="AW11" s="42">
        <v>1.5</v>
      </c>
      <c r="AX11" s="42">
        <v>1.5</v>
      </c>
      <c r="AY11" s="22">
        <v>0</v>
      </c>
      <c r="AZ11" s="42">
        <v>0</v>
      </c>
      <c r="BA11" s="22">
        <v>0</v>
      </c>
      <c r="BB11" s="29"/>
      <c r="BC11" s="43">
        <v>86.85</v>
      </c>
      <c r="BD11" s="39">
        <v>3.58</v>
      </c>
      <c r="BE11" s="43">
        <v>78.5</v>
      </c>
      <c r="BF11" s="39">
        <v>3.56</v>
      </c>
      <c r="BG11" s="43">
        <v>52.1</v>
      </c>
      <c r="BH11" s="39">
        <v>2.16</v>
      </c>
      <c r="BI11" s="43">
        <v>12.65</v>
      </c>
      <c r="BJ11" s="39">
        <v>3.69</v>
      </c>
      <c r="BK11" s="29"/>
    </row>
    <row r="12" spans="1:63" x14ac:dyDescent="0.35">
      <c r="A12">
        <v>1</v>
      </c>
      <c r="B12" t="s">
        <v>51</v>
      </c>
      <c r="C12" t="s">
        <v>52</v>
      </c>
      <c r="D12" s="21">
        <v>0.18440000000000001</v>
      </c>
      <c r="E12" s="22">
        <v>4.43</v>
      </c>
      <c r="F12" s="21">
        <v>0.40789999999999998</v>
      </c>
      <c r="G12" s="22">
        <v>-15.48</v>
      </c>
      <c r="H12" s="21">
        <v>0.27850000000000003</v>
      </c>
      <c r="I12" s="22">
        <v>-14.86</v>
      </c>
      <c r="J12" s="23">
        <v>0.68640000000000001</v>
      </c>
      <c r="K12" s="22">
        <v>-15.23</v>
      </c>
      <c r="L12" s="23">
        <v>521.97</v>
      </c>
      <c r="M12" s="29">
        <f t="shared" si="0"/>
        <v>1102.47</v>
      </c>
      <c r="N12" s="38">
        <v>329</v>
      </c>
      <c r="O12" s="39">
        <v>1.86</v>
      </c>
      <c r="P12" s="38">
        <v>405.4</v>
      </c>
      <c r="Q12" s="39">
        <v>1.86</v>
      </c>
      <c r="R12" s="29"/>
      <c r="S12" s="23">
        <v>175.1</v>
      </c>
      <c r="T12" s="22">
        <v>1.51</v>
      </c>
      <c r="U12" s="23">
        <v>175.1</v>
      </c>
      <c r="V12" s="22">
        <v>1.51</v>
      </c>
      <c r="W12" s="23">
        <v>175.1</v>
      </c>
      <c r="X12" s="22">
        <v>1.51</v>
      </c>
      <c r="Y12" s="23">
        <v>175.1</v>
      </c>
      <c r="Z12" s="22">
        <v>1.51</v>
      </c>
      <c r="AA12" s="23">
        <v>175.1</v>
      </c>
      <c r="AB12" s="22">
        <v>1.51</v>
      </c>
      <c r="AC12" s="23">
        <v>273.3</v>
      </c>
      <c r="AD12" s="22">
        <v>3.37</v>
      </c>
      <c r="AE12" s="23">
        <v>273.3</v>
      </c>
      <c r="AF12" s="22">
        <v>3.37</v>
      </c>
      <c r="AG12" s="23">
        <v>764.3</v>
      </c>
      <c r="AH12" s="22">
        <v>5.58</v>
      </c>
      <c r="AI12" s="23">
        <v>960.69999999999993</v>
      </c>
      <c r="AJ12" s="22">
        <v>5.84</v>
      </c>
      <c r="AK12" s="23">
        <v>2040.8999999999999</v>
      </c>
      <c r="AL12" s="22">
        <v>6.37</v>
      </c>
      <c r="AM12" s="23">
        <v>7581.8</v>
      </c>
      <c r="AN12" s="22">
        <v>0.02</v>
      </c>
      <c r="AO12" s="29"/>
      <c r="AP12" s="40">
        <v>0</v>
      </c>
      <c r="AQ12" s="41">
        <v>0</v>
      </c>
      <c r="AR12" s="40">
        <v>1026.07</v>
      </c>
      <c r="AS12" s="41">
        <v>3.09</v>
      </c>
      <c r="AT12" s="40">
        <v>1102.47</v>
      </c>
      <c r="AU12" s="41">
        <v>3</v>
      </c>
      <c r="AV12" s="29"/>
      <c r="AW12" s="42">
        <v>0</v>
      </c>
      <c r="AX12" s="42">
        <v>0</v>
      </c>
      <c r="AY12" s="22">
        <v>0</v>
      </c>
      <c r="AZ12" s="42">
        <v>0</v>
      </c>
      <c r="BA12" s="22">
        <v>0</v>
      </c>
      <c r="BB12" s="29"/>
      <c r="BC12" s="43">
        <v>86.85</v>
      </c>
      <c r="BD12" s="39">
        <v>3.58</v>
      </c>
      <c r="BE12" s="43">
        <v>78.5</v>
      </c>
      <c r="BF12" s="39">
        <v>3.56</v>
      </c>
      <c r="BG12" s="43">
        <v>52.1</v>
      </c>
      <c r="BH12" s="39">
        <v>1.96</v>
      </c>
      <c r="BI12" s="43">
        <v>17.100000000000001</v>
      </c>
      <c r="BJ12" s="39">
        <v>3.01</v>
      </c>
      <c r="BK12" s="29"/>
    </row>
    <row r="13" spans="1:63" x14ac:dyDescent="0.35">
      <c r="A13">
        <v>1</v>
      </c>
      <c r="B13" t="s">
        <v>53</v>
      </c>
      <c r="C13" t="s">
        <v>54</v>
      </c>
      <c r="D13" s="21">
        <v>0.1149</v>
      </c>
      <c r="E13" s="22">
        <v>3.28</v>
      </c>
      <c r="F13" s="21">
        <v>0.2666</v>
      </c>
      <c r="G13" s="22">
        <v>4.13</v>
      </c>
      <c r="H13" s="21">
        <v>0.21060000000000001</v>
      </c>
      <c r="I13" s="22">
        <v>4.8099999999999996</v>
      </c>
      <c r="J13" s="23">
        <v>0.47720000000000001</v>
      </c>
      <c r="K13" s="22">
        <v>4.43</v>
      </c>
      <c r="L13" s="23">
        <v>438.27</v>
      </c>
      <c r="M13" s="29">
        <f t="shared" si="0"/>
        <v>1118.06</v>
      </c>
      <c r="N13" s="38">
        <v>339.9</v>
      </c>
      <c r="O13" s="39">
        <v>16.760000000000002</v>
      </c>
      <c r="P13" s="38">
        <v>431.79</v>
      </c>
      <c r="Q13" s="39">
        <v>13.56</v>
      </c>
      <c r="R13" s="29"/>
      <c r="S13" s="23">
        <v>248</v>
      </c>
      <c r="T13" s="22">
        <v>4.2</v>
      </c>
      <c r="U13" s="23">
        <v>248</v>
      </c>
      <c r="V13" s="22">
        <v>4.2</v>
      </c>
      <c r="W13" s="23">
        <v>248</v>
      </c>
      <c r="X13" s="22">
        <v>4.2</v>
      </c>
      <c r="Y13" s="23">
        <v>248</v>
      </c>
      <c r="Z13" s="22">
        <v>4.2</v>
      </c>
      <c r="AA13" s="23">
        <v>248</v>
      </c>
      <c r="AB13" s="22">
        <v>4.2</v>
      </c>
      <c r="AC13" s="23">
        <v>248</v>
      </c>
      <c r="AD13" s="22">
        <v>4.2</v>
      </c>
      <c r="AE13" s="23">
        <v>248</v>
      </c>
      <c r="AF13" s="22">
        <v>4.2</v>
      </c>
      <c r="AG13" s="23">
        <v>248</v>
      </c>
      <c r="AH13" s="22">
        <v>4.2</v>
      </c>
      <c r="AI13" s="23">
        <v>248</v>
      </c>
      <c r="AJ13" s="22">
        <v>4.2</v>
      </c>
      <c r="AK13" s="23">
        <v>248</v>
      </c>
      <c r="AL13" s="22">
        <v>4.2</v>
      </c>
      <c r="AM13" s="23">
        <v>248</v>
      </c>
      <c r="AN13" s="22">
        <v>4.2</v>
      </c>
      <c r="AO13" s="29"/>
      <c r="AP13" s="40">
        <v>0</v>
      </c>
      <c r="AQ13" s="41">
        <v>0</v>
      </c>
      <c r="AR13" s="40">
        <v>1026.17</v>
      </c>
      <c r="AS13" s="41">
        <v>7.62</v>
      </c>
      <c r="AT13" s="40">
        <v>1118.06</v>
      </c>
      <c r="AU13" s="41">
        <v>7.24</v>
      </c>
      <c r="AV13" s="29"/>
      <c r="AW13" s="42">
        <v>0</v>
      </c>
      <c r="AX13" s="42">
        <v>0</v>
      </c>
      <c r="AY13" s="22">
        <v>0</v>
      </c>
      <c r="AZ13" s="42">
        <v>0</v>
      </c>
      <c r="BA13" s="22">
        <v>0</v>
      </c>
      <c r="BB13" s="29"/>
      <c r="BC13" s="43">
        <v>86.85</v>
      </c>
      <c r="BD13" s="39">
        <v>3.58</v>
      </c>
      <c r="BE13" s="43">
        <v>78.5</v>
      </c>
      <c r="BF13" s="39">
        <v>3.56</v>
      </c>
      <c r="BG13" s="43">
        <v>52.1</v>
      </c>
      <c r="BH13" s="39">
        <v>1.96</v>
      </c>
      <c r="BI13" s="43">
        <v>7.7</v>
      </c>
      <c r="BJ13" s="39">
        <v>2.67</v>
      </c>
      <c r="BK13" s="29"/>
    </row>
    <row r="14" spans="1:63" x14ac:dyDescent="0.35">
      <c r="A14">
        <v>1</v>
      </c>
      <c r="B14" t="s">
        <v>55</v>
      </c>
      <c r="C14" t="s">
        <v>56</v>
      </c>
      <c r="D14" s="21">
        <v>0.1411</v>
      </c>
      <c r="E14" s="22">
        <v>2.82</v>
      </c>
      <c r="F14" s="21">
        <v>0.31040000000000001</v>
      </c>
      <c r="G14" s="22">
        <v>2.46</v>
      </c>
      <c r="H14" s="21">
        <v>0.18759999999999999</v>
      </c>
      <c r="I14" s="22">
        <v>2.46</v>
      </c>
      <c r="J14" s="23">
        <v>0.498</v>
      </c>
      <c r="K14" s="22">
        <v>2.46</v>
      </c>
      <c r="L14" s="23">
        <v>483.11</v>
      </c>
      <c r="M14" s="29">
        <f t="shared" si="0"/>
        <v>1175.99</v>
      </c>
      <c r="N14" s="38">
        <v>357.94</v>
      </c>
      <c r="O14" s="39">
        <v>2.75</v>
      </c>
      <c r="P14" s="38">
        <v>376.88</v>
      </c>
      <c r="Q14" s="39">
        <v>2.77</v>
      </c>
      <c r="R14" s="29"/>
      <c r="S14" s="23">
        <v>316</v>
      </c>
      <c r="T14" s="22">
        <v>2.93</v>
      </c>
      <c r="U14" s="23">
        <v>316</v>
      </c>
      <c r="V14" s="22">
        <v>2.93</v>
      </c>
      <c r="W14" s="23" t="s">
        <v>773</v>
      </c>
      <c r="X14" s="22" t="s">
        <v>773</v>
      </c>
      <c r="Y14" s="23" t="s">
        <v>773</v>
      </c>
      <c r="Z14" s="22" t="s">
        <v>773</v>
      </c>
      <c r="AA14" s="23" t="s">
        <v>773</v>
      </c>
      <c r="AB14" s="22" t="s">
        <v>773</v>
      </c>
      <c r="AC14" s="23" t="s">
        <v>773</v>
      </c>
      <c r="AD14" s="22" t="s">
        <v>773</v>
      </c>
      <c r="AE14" s="23" t="s">
        <v>773</v>
      </c>
      <c r="AF14" s="22" t="s">
        <v>773</v>
      </c>
      <c r="AG14" s="23" t="s">
        <v>773</v>
      </c>
      <c r="AH14" s="22" t="s">
        <v>773</v>
      </c>
      <c r="AI14" s="23" t="s">
        <v>773</v>
      </c>
      <c r="AJ14" s="22" t="s">
        <v>773</v>
      </c>
      <c r="AK14" s="23" t="s">
        <v>773</v>
      </c>
      <c r="AL14" s="22" t="s">
        <v>773</v>
      </c>
      <c r="AM14" s="23" t="s">
        <v>773</v>
      </c>
      <c r="AN14" s="22" t="s">
        <v>773</v>
      </c>
      <c r="AO14" s="29"/>
      <c r="AP14" s="40">
        <v>0</v>
      </c>
      <c r="AQ14" s="41">
        <v>0</v>
      </c>
      <c r="AR14" s="40">
        <v>1157.05</v>
      </c>
      <c r="AS14" s="41">
        <v>2.83</v>
      </c>
      <c r="AT14" s="40">
        <v>1175.99</v>
      </c>
      <c r="AU14" s="41">
        <v>2.84</v>
      </c>
      <c r="AV14" s="29"/>
      <c r="AW14" s="42">
        <v>1.4</v>
      </c>
      <c r="AX14" s="42">
        <v>1.4</v>
      </c>
      <c r="AY14" s="22">
        <v>12</v>
      </c>
      <c r="AZ14" s="42">
        <v>0</v>
      </c>
      <c r="BA14" s="22">
        <v>0</v>
      </c>
      <c r="BB14" s="29"/>
      <c r="BC14" s="43">
        <v>86.85</v>
      </c>
      <c r="BD14" s="39">
        <v>3.58</v>
      </c>
      <c r="BE14" s="43">
        <v>78.5</v>
      </c>
      <c r="BF14" s="39">
        <v>3.56</v>
      </c>
      <c r="BG14" s="43">
        <v>52.1</v>
      </c>
      <c r="BH14" s="39">
        <v>1.96</v>
      </c>
      <c r="BI14" s="43">
        <v>9.1</v>
      </c>
      <c r="BJ14" s="39">
        <v>2.82</v>
      </c>
      <c r="BK14" s="29"/>
    </row>
    <row r="15" spans="1:63" x14ac:dyDescent="0.35">
      <c r="A15">
        <v>2</v>
      </c>
      <c r="B15" t="s">
        <v>57</v>
      </c>
      <c r="C15" t="s">
        <v>58</v>
      </c>
      <c r="D15" s="21">
        <v>0.1225</v>
      </c>
      <c r="E15" s="22">
        <v>2.73</v>
      </c>
      <c r="F15" s="21">
        <v>0.31209999999999999</v>
      </c>
      <c r="G15" s="22">
        <v>6.59</v>
      </c>
      <c r="H15" s="21">
        <v>0.24709999999999999</v>
      </c>
      <c r="I15" s="22">
        <v>7.17</v>
      </c>
      <c r="J15" s="23">
        <v>0.55919999999999992</v>
      </c>
      <c r="K15" s="22">
        <v>6.85</v>
      </c>
      <c r="L15" s="23">
        <v>431.05</v>
      </c>
      <c r="M15" s="29">
        <f t="shared" si="0"/>
        <v>1007.1700000000001</v>
      </c>
      <c r="N15" s="38">
        <v>238.56</v>
      </c>
      <c r="O15" s="39">
        <v>-2.74</v>
      </c>
      <c r="P15" s="38">
        <v>340.68</v>
      </c>
      <c r="Q15" s="39">
        <v>-2.77</v>
      </c>
      <c r="R15" s="29"/>
      <c r="S15" s="23">
        <v>235.44</v>
      </c>
      <c r="T15" s="22">
        <v>6.98</v>
      </c>
      <c r="U15" s="23">
        <v>235.44</v>
      </c>
      <c r="V15" s="22">
        <v>6.98</v>
      </c>
      <c r="W15" s="23">
        <v>235.44</v>
      </c>
      <c r="X15" s="22">
        <v>6.98</v>
      </c>
      <c r="Y15" s="23">
        <v>235.44</v>
      </c>
      <c r="Z15" s="22">
        <v>6.98</v>
      </c>
      <c r="AA15" s="23">
        <v>235.44</v>
      </c>
      <c r="AB15" s="22">
        <v>6.98</v>
      </c>
      <c r="AC15" s="23">
        <v>235.44</v>
      </c>
      <c r="AD15" s="22">
        <v>6.98</v>
      </c>
      <c r="AE15" s="23">
        <v>235.44</v>
      </c>
      <c r="AF15" s="22">
        <v>6.98</v>
      </c>
      <c r="AG15" s="23">
        <v>235.44</v>
      </c>
      <c r="AH15" s="22">
        <v>6.98</v>
      </c>
      <c r="AI15" s="23">
        <v>235.44</v>
      </c>
      <c r="AJ15" s="22">
        <v>6.98</v>
      </c>
      <c r="AK15" s="23">
        <v>235.44</v>
      </c>
      <c r="AL15" s="22">
        <v>6.98</v>
      </c>
      <c r="AM15" s="23">
        <v>235.44</v>
      </c>
      <c r="AN15" s="22">
        <v>6.98</v>
      </c>
      <c r="AO15" s="29"/>
      <c r="AP15" s="40">
        <v>0</v>
      </c>
      <c r="AQ15" s="41">
        <v>0</v>
      </c>
      <c r="AR15" s="40">
        <v>905.05</v>
      </c>
      <c r="AS15" s="41">
        <v>2.27</v>
      </c>
      <c r="AT15" s="40">
        <v>1007.1700000000001</v>
      </c>
      <c r="AU15" s="41">
        <v>1.73</v>
      </c>
      <c r="AV15" s="29"/>
      <c r="AW15" s="42">
        <v>1.5</v>
      </c>
      <c r="AX15" s="42">
        <v>1.5</v>
      </c>
      <c r="AY15" s="22">
        <v>0</v>
      </c>
      <c r="AZ15" s="42">
        <v>0</v>
      </c>
      <c r="BA15" s="22">
        <v>0</v>
      </c>
      <c r="BB15" s="29"/>
      <c r="BC15" s="43">
        <v>86.85</v>
      </c>
      <c r="BD15" s="39">
        <v>3.58</v>
      </c>
      <c r="BE15" s="43">
        <v>78.5</v>
      </c>
      <c r="BF15" s="39">
        <v>3.56</v>
      </c>
      <c r="BG15" s="43">
        <v>52.1</v>
      </c>
      <c r="BH15" s="39">
        <v>1.96</v>
      </c>
      <c r="BI15" s="43">
        <v>17.100000000000001</v>
      </c>
      <c r="BJ15" s="39">
        <v>3.01</v>
      </c>
      <c r="BK15" s="29"/>
    </row>
    <row r="16" spans="1:63" x14ac:dyDescent="0.35">
      <c r="A16">
        <v>2</v>
      </c>
      <c r="B16" t="s">
        <v>59</v>
      </c>
      <c r="C16" t="s">
        <v>60</v>
      </c>
      <c r="D16" s="21">
        <v>6.4699999999999994E-2</v>
      </c>
      <c r="E16" s="22">
        <v>-1.51</v>
      </c>
      <c r="F16" s="21">
        <v>0.15110000000000001</v>
      </c>
      <c r="G16" s="22">
        <v>-0.4</v>
      </c>
      <c r="H16" s="21">
        <v>0.12089999999999999</v>
      </c>
      <c r="I16" s="22">
        <v>-0.41</v>
      </c>
      <c r="J16" s="23">
        <v>0.27200000000000002</v>
      </c>
      <c r="K16" s="22">
        <v>-0.4</v>
      </c>
      <c r="L16" s="23">
        <v>264.75</v>
      </c>
      <c r="M16" s="29">
        <f t="shared" si="0"/>
        <v>680.32999999999993</v>
      </c>
      <c r="N16" s="38">
        <v>181.67</v>
      </c>
      <c r="O16" s="39">
        <v>2</v>
      </c>
      <c r="P16" s="38">
        <v>238.66</v>
      </c>
      <c r="Q16" s="39">
        <v>2</v>
      </c>
      <c r="R16" s="29"/>
      <c r="S16" s="23">
        <v>149.55000000000001</v>
      </c>
      <c r="T16" s="22">
        <v>0</v>
      </c>
      <c r="U16" s="23">
        <v>176.92</v>
      </c>
      <c r="V16" s="22">
        <v>0</v>
      </c>
      <c r="W16" s="23">
        <v>165.6</v>
      </c>
      <c r="X16" s="22">
        <v>0</v>
      </c>
      <c r="Y16" s="23">
        <v>215.6</v>
      </c>
      <c r="Z16" s="22">
        <v>0</v>
      </c>
      <c r="AA16" s="23">
        <v>265.60000000000002</v>
      </c>
      <c r="AB16" s="22">
        <v>0</v>
      </c>
      <c r="AC16" s="23">
        <v>315.60000000000002</v>
      </c>
      <c r="AD16" s="22">
        <v>0</v>
      </c>
      <c r="AE16" s="23">
        <v>365.6</v>
      </c>
      <c r="AF16" s="22">
        <v>0</v>
      </c>
      <c r="AG16" s="23">
        <v>1165.5999999999999</v>
      </c>
      <c r="AH16" s="22">
        <v>0</v>
      </c>
      <c r="AI16" s="23">
        <v>1365.6</v>
      </c>
      <c r="AJ16" s="22">
        <v>0</v>
      </c>
      <c r="AK16" s="23">
        <v>3115.6</v>
      </c>
      <c r="AL16" s="22">
        <v>0</v>
      </c>
      <c r="AM16" s="23">
        <v>15115.6</v>
      </c>
      <c r="AN16" s="22">
        <v>20.92</v>
      </c>
      <c r="AO16" s="29"/>
      <c r="AP16" s="40">
        <v>0</v>
      </c>
      <c r="AQ16" s="41">
        <v>0</v>
      </c>
      <c r="AR16" s="40">
        <v>595.97</v>
      </c>
      <c r="AS16" s="41">
        <v>-0.08</v>
      </c>
      <c r="AT16" s="40">
        <v>680.32999999999993</v>
      </c>
      <c r="AU16" s="41">
        <v>0.09</v>
      </c>
      <c r="AV16" s="29"/>
      <c r="AW16" s="42">
        <v>2.04</v>
      </c>
      <c r="AX16" s="42">
        <v>2.04</v>
      </c>
      <c r="AY16" s="22">
        <v>2</v>
      </c>
      <c r="AZ16" s="42">
        <v>0</v>
      </c>
      <c r="BA16" s="22">
        <v>0</v>
      </c>
      <c r="BB16" s="29"/>
      <c r="BC16" s="43">
        <v>86.85</v>
      </c>
      <c r="BD16" s="39">
        <v>3.58</v>
      </c>
      <c r="BE16" s="43">
        <v>78.5</v>
      </c>
      <c r="BF16" s="39">
        <v>3.56</v>
      </c>
      <c r="BG16" s="43">
        <v>52.1</v>
      </c>
      <c r="BH16" s="39">
        <v>1.96</v>
      </c>
      <c r="BI16" s="43">
        <v>11.25</v>
      </c>
      <c r="BJ16" s="39">
        <v>0</v>
      </c>
      <c r="BK16" s="29"/>
    </row>
    <row r="17" spans="1:63" x14ac:dyDescent="0.35">
      <c r="A17">
        <v>2</v>
      </c>
      <c r="B17" t="s">
        <v>61</v>
      </c>
      <c r="C17" t="s">
        <v>62</v>
      </c>
      <c r="D17" s="21">
        <v>0.13950000000000001</v>
      </c>
      <c r="E17" s="22">
        <v>2.62</v>
      </c>
      <c r="F17" s="21">
        <v>0.30759999999999998</v>
      </c>
      <c r="G17" s="22">
        <v>9.35</v>
      </c>
      <c r="H17" s="21">
        <v>0.23930000000000001</v>
      </c>
      <c r="I17" s="22">
        <v>9.34</v>
      </c>
      <c r="J17" s="23">
        <v>0.54689999999999994</v>
      </c>
      <c r="K17" s="22">
        <v>9.35</v>
      </c>
      <c r="L17" s="23">
        <v>540.11</v>
      </c>
      <c r="M17" s="29">
        <f t="shared" si="0"/>
        <v>989.72</v>
      </c>
      <c r="N17" s="38">
        <v>209.22</v>
      </c>
      <c r="O17" s="39">
        <v>2.2000000000000002</v>
      </c>
      <c r="P17" s="38">
        <v>261.38</v>
      </c>
      <c r="Q17" s="39">
        <v>2.2000000000000002</v>
      </c>
      <c r="R17" s="29"/>
      <c r="S17" s="23">
        <v>188.23</v>
      </c>
      <c r="T17" s="22">
        <v>0</v>
      </c>
      <c r="U17" s="23">
        <v>188.23</v>
      </c>
      <c r="V17" s="22">
        <v>0</v>
      </c>
      <c r="W17" s="23" t="s">
        <v>773</v>
      </c>
      <c r="X17" s="22" t="s">
        <v>773</v>
      </c>
      <c r="Y17" s="23" t="s">
        <v>773</v>
      </c>
      <c r="Z17" s="22" t="s">
        <v>773</v>
      </c>
      <c r="AA17" s="23" t="s">
        <v>773</v>
      </c>
      <c r="AB17" s="22" t="s">
        <v>773</v>
      </c>
      <c r="AC17" s="23" t="s">
        <v>773</v>
      </c>
      <c r="AD17" s="22" t="s">
        <v>773</v>
      </c>
      <c r="AE17" s="23" t="s">
        <v>773</v>
      </c>
      <c r="AF17" s="22" t="s">
        <v>773</v>
      </c>
      <c r="AG17" s="23" t="s">
        <v>773</v>
      </c>
      <c r="AH17" s="22" t="s">
        <v>773</v>
      </c>
      <c r="AI17" s="23" t="s">
        <v>773</v>
      </c>
      <c r="AJ17" s="22" t="s">
        <v>773</v>
      </c>
      <c r="AK17" s="23" t="s">
        <v>773</v>
      </c>
      <c r="AL17" s="22" t="s">
        <v>773</v>
      </c>
      <c r="AM17" s="23" t="s">
        <v>773</v>
      </c>
      <c r="AN17" s="22" t="s">
        <v>773</v>
      </c>
      <c r="AO17" s="29"/>
      <c r="AP17" s="40">
        <v>0</v>
      </c>
      <c r="AQ17" s="41">
        <v>0</v>
      </c>
      <c r="AR17" s="40">
        <v>937.56000000000006</v>
      </c>
      <c r="AS17" s="41">
        <v>1.99</v>
      </c>
      <c r="AT17" s="40">
        <v>989.72</v>
      </c>
      <c r="AU17" s="41">
        <v>2</v>
      </c>
      <c r="AV17" s="29"/>
      <c r="AW17" s="42">
        <v>1</v>
      </c>
      <c r="AX17" s="42">
        <v>1</v>
      </c>
      <c r="AY17" s="22">
        <v>0</v>
      </c>
      <c r="AZ17" s="42">
        <v>0</v>
      </c>
      <c r="BA17" s="22">
        <v>0</v>
      </c>
      <c r="BB17" s="29"/>
      <c r="BC17" s="43">
        <v>63.85</v>
      </c>
      <c r="BD17" s="39">
        <v>2.16</v>
      </c>
      <c r="BE17" s="43">
        <v>56.7</v>
      </c>
      <c r="BF17" s="39">
        <v>2.16</v>
      </c>
      <c r="BG17" s="43">
        <v>38.799999999999997</v>
      </c>
      <c r="BH17" s="39">
        <v>2.11</v>
      </c>
      <c r="BI17" s="43">
        <v>12.2</v>
      </c>
      <c r="BJ17" s="39">
        <v>2.09</v>
      </c>
      <c r="BK17" s="29"/>
    </row>
    <row r="18" spans="1:63" x14ac:dyDescent="0.35">
      <c r="A18">
        <v>2</v>
      </c>
      <c r="B18" t="s">
        <v>63</v>
      </c>
      <c r="C18" t="s">
        <v>64</v>
      </c>
      <c r="D18" s="21">
        <v>8.5000000000000006E-2</v>
      </c>
      <c r="E18" s="22">
        <v>2.25</v>
      </c>
      <c r="F18" s="21">
        <v>0.29049999999999998</v>
      </c>
      <c r="G18" s="22">
        <v>9.83</v>
      </c>
      <c r="H18" s="21">
        <v>0.21840000000000001</v>
      </c>
      <c r="I18" s="22">
        <v>9.81</v>
      </c>
      <c r="J18" s="23">
        <v>0.50890000000000002</v>
      </c>
      <c r="K18" s="22">
        <v>9.82</v>
      </c>
      <c r="L18" s="23">
        <v>349.73</v>
      </c>
      <c r="M18" s="29">
        <f t="shared" si="0"/>
        <v>889.73</v>
      </c>
      <c r="N18" s="38">
        <v>248</v>
      </c>
      <c r="O18" s="39">
        <v>5.08</v>
      </c>
      <c r="P18" s="38">
        <v>315</v>
      </c>
      <c r="Q18" s="39">
        <v>5</v>
      </c>
      <c r="R18" s="29"/>
      <c r="S18" s="23">
        <v>131</v>
      </c>
      <c r="T18" s="22">
        <v>4.8</v>
      </c>
      <c r="U18" s="23">
        <v>225</v>
      </c>
      <c r="V18" s="22">
        <v>5.14</v>
      </c>
      <c r="W18" s="23">
        <v>124</v>
      </c>
      <c r="X18" s="22">
        <v>4.2</v>
      </c>
      <c r="Y18" s="23">
        <v>220</v>
      </c>
      <c r="Z18" s="22">
        <v>4.2699999999999996</v>
      </c>
      <c r="AA18" s="23">
        <v>316</v>
      </c>
      <c r="AB18" s="22">
        <v>4.29</v>
      </c>
      <c r="AC18" s="23">
        <v>412</v>
      </c>
      <c r="AD18" s="22">
        <v>4.3</v>
      </c>
      <c r="AE18" s="23">
        <v>508</v>
      </c>
      <c r="AF18" s="22">
        <v>4.3099999999999996</v>
      </c>
      <c r="AG18" s="23">
        <v>2044</v>
      </c>
      <c r="AH18" s="22">
        <v>4.34</v>
      </c>
      <c r="AI18" s="23">
        <v>2428</v>
      </c>
      <c r="AJ18" s="22">
        <v>4.34</v>
      </c>
      <c r="AK18" s="23">
        <v>5788</v>
      </c>
      <c r="AL18" s="22">
        <v>4.34</v>
      </c>
      <c r="AM18" s="23">
        <v>24828</v>
      </c>
      <c r="AN18" s="22">
        <v>4.5199999999999996</v>
      </c>
      <c r="AO18" s="29"/>
      <c r="AP18" s="40">
        <v>0</v>
      </c>
      <c r="AQ18" s="41">
        <v>0</v>
      </c>
      <c r="AR18" s="40">
        <v>728.73</v>
      </c>
      <c r="AS18" s="41">
        <v>3.66</v>
      </c>
      <c r="AT18" s="40">
        <v>889.73</v>
      </c>
      <c r="AU18" s="41">
        <v>3.94</v>
      </c>
      <c r="AV18" s="29"/>
      <c r="AW18" s="42">
        <v>2</v>
      </c>
      <c r="AX18" s="42">
        <v>2</v>
      </c>
      <c r="AY18" s="22">
        <v>66.67</v>
      </c>
      <c r="AZ18" s="42">
        <v>0</v>
      </c>
      <c r="BA18" s="22">
        <v>0</v>
      </c>
      <c r="BB18" s="29"/>
      <c r="BC18" s="43">
        <v>86.85</v>
      </c>
      <c r="BD18" s="39">
        <v>3.58</v>
      </c>
      <c r="BE18" s="43">
        <v>78.5</v>
      </c>
      <c r="BF18" s="39">
        <v>3.56</v>
      </c>
      <c r="BG18" s="43">
        <v>51.1</v>
      </c>
      <c r="BH18" s="39">
        <v>0</v>
      </c>
      <c r="BI18" s="43">
        <v>8.85</v>
      </c>
      <c r="BJ18" s="39">
        <v>4.12</v>
      </c>
      <c r="BK18" s="29"/>
    </row>
    <row r="19" spans="1:63" x14ac:dyDescent="0.35">
      <c r="A19">
        <v>2</v>
      </c>
      <c r="B19" t="s">
        <v>65</v>
      </c>
      <c r="C19" t="s">
        <v>66</v>
      </c>
      <c r="D19" s="21">
        <v>0.1021</v>
      </c>
      <c r="E19" s="22">
        <v>9.51</v>
      </c>
      <c r="F19" s="21">
        <v>0.37180000000000002</v>
      </c>
      <c r="G19" s="22">
        <v>7.84</v>
      </c>
      <c r="H19" s="21">
        <v>0.27160000000000001</v>
      </c>
      <c r="I19" s="22">
        <v>4.91</v>
      </c>
      <c r="J19" s="23">
        <v>0.64339999999999997</v>
      </c>
      <c r="K19" s="22">
        <v>6.59</v>
      </c>
      <c r="L19" s="23">
        <v>329.53</v>
      </c>
      <c r="M19" s="29">
        <f t="shared" si="0"/>
        <v>854.17</v>
      </c>
      <c r="N19" s="38">
        <v>217.08</v>
      </c>
      <c r="O19" s="39">
        <v>0</v>
      </c>
      <c r="P19" s="38">
        <v>323.04000000000002</v>
      </c>
      <c r="Q19" s="39">
        <v>0</v>
      </c>
      <c r="R19" s="29"/>
      <c r="S19" s="23">
        <v>201.6</v>
      </c>
      <c r="T19" s="22">
        <v>5.66</v>
      </c>
      <c r="U19" s="23">
        <v>201.6</v>
      </c>
      <c r="V19" s="22">
        <v>5.66</v>
      </c>
      <c r="W19" s="23" t="s">
        <v>773</v>
      </c>
      <c r="X19" s="22" t="s">
        <v>773</v>
      </c>
      <c r="Y19" s="23" t="s">
        <v>773</v>
      </c>
      <c r="Z19" s="22" t="s">
        <v>773</v>
      </c>
      <c r="AA19" s="23" t="s">
        <v>773</v>
      </c>
      <c r="AB19" s="22" t="s">
        <v>773</v>
      </c>
      <c r="AC19" s="23" t="s">
        <v>773</v>
      </c>
      <c r="AD19" s="22" t="s">
        <v>773</v>
      </c>
      <c r="AE19" s="23" t="s">
        <v>773</v>
      </c>
      <c r="AF19" s="22" t="s">
        <v>773</v>
      </c>
      <c r="AG19" s="23" t="s">
        <v>773</v>
      </c>
      <c r="AH19" s="22" t="s">
        <v>773</v>
      </c>
      <c r="AI19" s="23" t="s">
        <v>773</v>
      </c>
      <c r="AJ19" s="22" t="s">
        <v>773</v>
      </c>
      <c r="AK19" s="23" t="s">
        <v>773</v>
      </c>
      <c r="AL19" s="22" t="s">
        <v>773</v>
      </c>
      <c r="AM19" s="23" t="s">
        <v>773</v>
      </c>
      <c r="AN19" s="22" t="s">
        <v>773</v>
      </c>
      <c r="AO19" s="29"/>
      <c r="AP19" s="40">
        <v>0</v>
      </c>
      <c r="AQ19" s="41">
        <v>0</v>
      </c>
      <c r="AR19" s="40">
        <v>748.21</v>
      </c>
      <c r="AS19" s="41">
        <v>5.56</v>
      </c>
      <c r="AT19" s="40">
        <v>854.17</v>
      </c>
      <c r="AU19" s="41">
        <v>4.84</v>
      </c>
      <c r="AV19" s="29"/>
      <c r="AW19" s="42">
        <v>1.95</v>
      </c>
      <c r="AX19" s="42">
        <v>1.95</v>
      </c>
      <c r="AY19" s="22">
        <v>25.81</v>
      </c>
      <c r="AZ19" s="42">
        <v>0</v>
      </c>
      <c r="BA19" s="22">
        <v>0</v>
      </c>
      <c r="BB19" s="29"/>
      <c r="BC19" s="43">
        <v>86.85</v>
      </c>
      <c r="BD19" s="39">
        <v>3.55</v>
      </c>
      <c r="BE19" s="43">
        <v>78.5</v>
      </c>
      <c r="BF19" s="39">
        <v>3.56</v>
      </c>
      <c r="BG19" s="43">
        <v>52.1</v>
      </c>
      <c r="BH19" s="39">
        <v>1.94</v>
      </c>
      <c r="BI19" s="43">
        <v>5.0999999999999996</v>
      </c>
      <c r="BJ19" s="39">
        <v>3.03</v>
      </c>
      <c r="BK19" s="29"/>
    </row>
    <row r="20" spans="1:63" x14ac:dyDescent="0.35">
      <c r="A20">
        <v>2</v>
      </c>
      <c r="B20" t="s">
        <v>67</v>
      </c>
      <c r="C20" t="s">
        <v>68</v>
      </c>
      <c r="D20" s="21">
        <v>0.1091</v>
      </c>
      <c r="E20" s="22">
        <v>3.02</v>
      </c>
      <c r="F20" s="21">
        <v>0.36170000000000002</v>
      </c>
      <c r="G20" s="22">
        <v>3.33</v>
      </c>
      <c r="H20" s="21">
        <v>0.2868</v>
      </c>
      <c r="I20" s="22">
        <v>2.68</v>
      </c>
      <c r="J20" s="23">
        <v>0.64850000000000008</v>
      </c>
      <c r="K20" s="22">
        <v>3.04</v>
      </c>
      <c r="L20" s="23">
        <v>442.32</v>
      </c>
      <c r="M20" s="29">
        <f t="shared" si="0"/>
        <v>1006.66</v>
      </c>
      <c r="N20" s="38">
        <v>234.17</v>
      </c>
      <c r="O20" s="39">
        <v>6.56</v>
      </c>
      <c r="P20" s="38">
        <v>301.33999999999997</v>
      </c>
      <c r="Q20" s="39">
        <v>5.92</v>
      </c>
      <c r="R20" s="29"/>
      <c r="S20" s="23">
        <v>198</v>
      </c>
      <c r="T20" s="22">
        <v>4.21</v>
      </c>
      <c r="U20" s="23">
        <v>263</v>
      </c>
      <c r="V20" s="22">
        <v>3.95</v>
      </c>
      <c r="W20" s="23">
        <v>616</v>
      </c>
      <c r="X20" s="22">
        <v>3.7</v>
      </c>
      <c r="Y20" s="23">
        <v>616</v>
      </c>
      <c r="Z20" s="22">
        <v>3.7</v>
      </c>
      <c r="AA20" s="23">
        <v>845</v>
      </c>
      <c r="AB20" s="22">
        <v>3.81</v>
      </c>
      <c r="AC20" s="23">
        <v>1074</v>
      </c>
      <c r="AD20" s="22">
        <v>3.87</v>
      </c>
      <c r="AE20" s="23">
        <v>1303</v>
      </c>
      <c r="AF20" s="22">
        <v>3.91</v>
      </c>
      <c r="AG20" s="23">
        <v>4274</v>
      </c>
      <c r="AH20" s="22">
        <v>3.89</v>
      </c>
      <c r="AI20" s="23">
        <v>4938</v>
      </c>
      <c r="AJ20" s="22">
        <v>3.87</v>
      </c>
      <c r="AK20" s="23">
        <v>10748</v>
      </c>
      <c r="AL20" s="22">
        <v>3.81</v>
      </c>
      <c r="AM20" s="23">
        <v>34788</v>
      </c>
      <c r="AN20" s="22">
        <v>6.21</v>
      </c>
      <c r="AO20" s="29"/>
      <c r="AP20" s="40">
        <v>0</v>
      </c>
      <c r="AQ20" s="41">
        <v>0</v>
      </c>
      <c r="AR20" s="40">
        <v>874.49</v>
      </c>
      <c r="AS20" s="41">
        <v>4.22</v>
      </c>
      <c r="AT20" s="40">
        <v>1006.66</v>
      </c>
      <c r="AU20" s="41">
        <v>4.12</v>
      </c>
      <c r="AV20" s="29"/>
      <c r="AW20" s="42">
        <v>1.05</v>
      </c>
      <c r="AX20" s="42">
        <v>2.4500000000000002</v>
      </c>
      <c r="AY20" s="22">
        <v>4.26</v>
      </c>
      <c r="AZ20" s="42">
        <v>0</v>
      </c>
      <c r="BA20" s="22">
        <v>0</v>
      </c>
      <c r="BB20" s="29"/>
      <c r="BC20" s="43">
        <v>86.85</v>
      </c>
      <c r="BD20" s="39">
        <v>3.58</v>
      </c>
      <c r="BE20" s="43">
        <v>78.5</v>
      </c>
      <c r="BF20" s="39">
        <v>3.56</v>
      </c>
      <c r="BG20" s="43">
        <v>52.1</v>
      </c>
      <c r="BH20" s="39">
        <v>1.96</v>
      </c>
      <c r="BI20" s="43">
        <v>9.1999999999999993</v>
      </c>
      <c r="BJ20" s="39">
        <v>0</v>
      </c>
      <c r="BK20" s="29"/>
    </row>
    <row r="21" spans="1:63" x14ac:dyDescent="0.35">
      <c r="A21">
        <v>2</v>
      </c>
      <c r="B21" t="s">
        <v>69</v>
      </c>
      <c r="C21" t="s">
        <v>70</v>
      </c>
      <c r="D21" s="21">
        <v>0.10721</v>
      </c>
      <c r="E21" s="22">
        <v>2.5499999999999998</v>
      </c>
      <c r="F21" s="21">
        <v>0.48401</v>
      </c>
      <c r="G21" s="22">
        <v>3.29</v>
      </c>
      <c r="H21" s="21">
        <v>0.38806000000000002</v>
      </c>
      <c r="I21" s="22">
        <v>3.52</v>
      </c>
      <c r="J21" s="23">
        <v>0.87207000000000001</v>
      </c>
      <c r="K21" s="22">
        <v>3.4</v>
      </c>
      <c r="L21" s="23">
        <v>367.09</v>
      </c>
      <c r="M21" s="29">
        <f t="shared" si="0"/>
        <v>897.68</v>
      </c>
      <c r="N21" s="38">
        <v>220.76</v>
      </c>
      <c r="O21" s="39">
        <v>1.43</v>
      </c>
      <c r="P21" s="38">
        <v>353.55</v>
      </c>
      <c r="Q21" s="39">
        <v>4.32</v>
      </c>
      <c r="R21" s="29"/>
      <c r="S21" s="23">
        <v>144.01</v>
      </c>
      <c r="T21" s="22">
        <v>5.36</v>
      </c>
      <c r="U21" s="23">
        <v>177.04</v>
      </c>
      <c r="V21" s="22">
        <v>4.78</v>
      </c>
      <c r="W21" s="23" t="s">
        <v>773</v>
      </c>
      <c r="X21" s="22" t="s">
        <v>773</v>
      </c>
      <c r="Y21" s="23" t="s">
        <v>773</v>
      </c>
      <c r="Z21" s="22" t="s">
        <v>773</v>
      </c>
      <c r="AA21" s="23" t="s">
        <v>773</v>
      </c>
      <c r="AB21" s="22" t="s">
        <v>773</v>
      </c>
      <c r="AC21" s="23" t="s">
        <v>773</v>
      </c>
      <c r="AD21" s="22" t="s">
        <v>773</v>
      </c>
      <c r="AE21" s="23" t="s">
        <v>773</v>
      </c>
      <c r="AF21" s="22" t="s">
        <v>773</v>
      </c>
      <c r="AG21" s="23" t="s">
        <v>773</v>
      </c>
      <c r="AH21" s="22" t="s">
        <v>773</v>
      </c>
      <c r="AI21" s="23" t="s">
        <v>773</v>
      </c>
      <c r="AJ21" s="22" t="s">
        <v>773</v>
      </c>
      <c r="AK21" s="23" t="s">
        <v>773</v>
      </c>
      <c r="AL21" s="22" t="s">
        <v>773</v>
      </c>
      <c r="AM21" s="23" t="s">
        <v>773</v>
      </c>
      <c r="AN21" s="22" t="s">
        <v>773</v>
      </c>
      <c r="AO21" s="29"/>
      <c r="AP21" s="40">
        <v>0</v>
      </c>
      <c r="AQ21" s="41">
        <v>0</v>
      </c>
      <c r="AR21" s="40">
        <v>731.8599999999999</v>
      </c>
      <c r="AS21" s="41">
        <v>2.75</v>
      </c>
      <c r="AT21" s="40">
        <v>897.68</v>
      </c>
      <c r="AU21" s="41">
        <v>3.68</v>
      </c>
      <c r="AV21" s="29"/>
      <c r="AW21" s="42">
        <v>1.65</v>
      </c>
      <c r="AX21" s="42">
        <v>1.65</v>
      </c>
      <c r="AY21" s="22">
        <v>0</v>
      </c>
      <c r="AZ21" s="42">
        <v>83.76</v>
      </c>
      <c r="BA21" s="22">
        <v>2.27</v>
      </c>
      <c r="BB21" s="29"/>
      <c r="BC21" s="43">
        <v>86.8</v>
      </c>
      <c r="BD21" s="39">
        <v>3.58</v>
      </c>
      <c r="BE21" s="43">
        <v>78.5</v>
      </c>
      <c r="BF21" s="39">
        <v>3.56</v>
      </c>
      <c r="BG21" s="43">
        <v>52.1</v>
      </c>
      <c r="BH21" s="39">
        <v>1.96</v>
      </c>
      <c r="BI21" s="43">
        <v>17.100000000000001</v>
      </c>
      <c r="BJ21" s="39">
        <v>7.55</v>
      </c>
      <c r="BK21" s="29"/>
    </row>
    <row r="22" spans="1:63" x14ac:dyDescent="0.35">
      <c r="A22">
        <v>2</v>
      </c>
      <c r="B22" t="s">
        <v>71</v>
      </c>
      <c r="C22" t="s">
        <v>72</v>
      </c>
      <c r="D22" s="21">
        <v>0.12479999999999999</v>
      </c>
      <c r="E22" s="22">
        <v>10.14</v>
      </c>
      <c r="F22" s="21">
        <v>0.25940000000000002</v>
      </c>
      <c r="G22" s="22">
        <v>0.99</v>
      </c>
      <c r="H22" s="21">
        <v>0.22489999999999999</v>
      </c>
      <c r="I22" s="22">
        <v>14.83</v>
      </c>
      <c r="J22" s="23">
        <v>0.48430000000000001</v>
      </c>
      <c r="K22" s="22">
        <v>6.98</v>
      </c>
      <c r="L22" s="23">
        <v>423.33</v>
      </c>
      <c r="M22" s="29">
        <f t="shared" si="0"/>
        <v>905.72</v>
      </c>
      <c r="N22" s="38">
        <v>170.46</v>
      </c>
      <c r="O22" s="39">
        <v>2</v>
      </c>
      <c r="P22" s="38">
        <v>242.18</v>
      </c>
      <c r="Q22" s="39">
        <v>2</v>
      </c>
      <c r="R22" s="29"/>
      <c r="S22" s="23">
        <v>240.21</v>
      </c>
      <c r="T22" s="22">
        <v>0</v>
      </c>
      <c r="U22" s="23">
        <v>240.21</v>
      </c>
      <c r="V22" s="22">
        <v>0</v>
      </c>
      <c r="W22" s="23">
        <v>240.21</v>
      </c>
      <c r="X22" s="22">
        <v>0</v>
      </c>
      <c r="Y22" s="23">
        <v>261.42</v>
      </c>
      <c r="Z22" s="22">
        <v>8.83</v>
      </c>
      <c r="AA22" s="23">
        <v>261.42</v>
      </c>
      <c r="AB22" s="22">
        <v>8.83</v>
      </c>
      <c r="AC22" s="23">
        <v>303.83999999999997</v>
      </c>
      <c r="AD22" s="22">
        <v>16.23</v>
      </c>
      <c r="AE22" s="23">
        <v>325.04999999999995</v>
      </c>
      <c r="AF22" s="22">
        <v>15.01</v>
      </c>
      <c r="AG22" s="23">
        <v>515.94000000000005</v>
      </c>
      <c r="AH22" s="22">
        <v>4.29</v>
      </c>
      <c r="AI22" s="23">
        <v>579.57000000000005</v>
      </c>
      <c r="AJ22" s="22">
        <v>7.9</v>
      </c>
      <c r="AK22" s="23">
        <v>1067.4000000000001</v>
      </c>
      <c r="AL22" s="22">
        <v>2.0299999999999998</v>
      </c>
      <c r="AM22" s="23">
        <v>4461</v>
      </c>
      <c r="AN22" s="22">
        <v>0.48</v>
      </c>
      <c r="AO22" s="29"/>
      <c r="AP22" s="40">
        <v>0</v>
      </c>
      <c r="AQ22" s="41">
        <v>0</v>
      </c>
      <c r="AR22" s="40">
        <v>834</v>
      </c>
      <c r="AS22" s="41">
        <v>5.34</v>
      </c>
      <c r="AT22" s="40">
        <v>905.72</v>
      </c>
      <c r="AU22" s="41">
        <v>5.07</v>
      </c>
      <c r="AV22" s="29"/>
      <c r="AW22" s="42">
        <v>1.5</v>
      </c>
      <c r="AX22" s="42">
        <v>1.5</v>
      </c>
      <c r="AY22" s="22">
        <v>0</v>
      </c>
      <c r="AZ22" s="42">
        <v>0</v>
      </c>
      <c r="BA22" s="22">
        <v>0</v>
      </c>
      <c r="BB22" s="29"/>
      <c r="BC22" s="43">
        <v>86.85</v>
      </c>
      <c r="BD22" s="39">
        <v>3.58</v>
      </c>
      <c r="BE22" s="43">
        <v>78.5</v>
      </c>
      <c r="BF22" s="39">
        <v>3.56</v>
      </c>
      <c r="BG22" s="43">
        <v>48.15</v>
      </c>
      <c r="BH22" s="39">
        <v>0</v>
      </c>
      <c r="BI22" s="43">
        <v>8.9</v>
      </c>
      <c r="BJ22" s="39">
        <v>2.2999999999999998</v>
      </c>
      <c r="BK22" s="29"/>
    </row>
    <row r="23" spans="1:63" x14ac:dyDescent="0.35">
      <c r="A23">
        <v>2</v>
      </c>
      <c r="B23" t="s">
        <v>73</v>
      </c>
      <c r="C23" t="s">
        <v>74</v>
      </c>
      <c r="D23" s="21">
        <v>7.4800000000000005E-2</v>
      </c>
      <c r="E23" s="22">
        <v>1.64</v>
      </c>
      <c r="F23" s="21">
        <v>9.8799999999999999E-2</v>
      </c>
      <c r="G23" s="22">
        <v>5.73</v>
      </c>
      <c r="H23" s="21">
        <v>8.43E-2</v>
      </c>
      <c r="I23" s="22">
        <v>8.19</v>
      </c>
      <c r="J23" s="23">
        <v>0.18309999999999998</v>
      </c>
      <c r="K23" s="22">
        <v>6.85</v>
      </c>
      <c r="L23" s="23">
        <v>271.89</v>
      </c>
      <c r="M23" s="29">
        <f t="shared" si="0"/>
        <v>866.56999999999994</v>
      </c>
      <c r="N23" s="38">
        <v>224.07</v>
      </c>
      <c r="O23" s="39">
        <v>2.58</v>
      </c>
      <c r="P23" s="38">
        <v>290.13</v>
      </c>
      <c r="Q23" s="39">
        <v>4.04</v>
      </c>
      <c r="R23" s="29"/>
      <c r="S23" s="23">
        <v>175.65</v>
      </c>
      <c r="T23" s="22">
        <v>2.81</v>
      </c>
      <c r="U23" s="23">
        <v>304.55</v>
      </c>
      <c r="V23" s="22">
        <v>2.78</v>
      </c>
      <c r="W23" s="23">
        <v>255</v>
      </c>
      <c r="X23" s="22">
        <v>2.82</v>
      </c>
      <c r="Y23" s="23">
        <v>400</v>
      </c>
      <c r="Z23" s="22">
        <v>2.83</v>
      </c>
      <c r="AA23" s="23">
        <v>523</v>
      </c>
      <c r="AB23" s="22">
        <v>2.95</v>
      </c>
      <c r="AC23" s="23">
        <v>646</v>
      </c>
      <c r="AD23" s="22">
        <v>3.03</v>
      </c>
      <c r="AE23" s="23">
        <v>769</v>
      </c>
      <c r="AF23" s="22">
        <v>3.08</v>
      </c>
      <c r="AG23" s="23">
        <v>2486</v>
      </c>
      <c r="AH23" s="22">
        <v>3.11</v>
      </c>
      <c r="AI23" s="23">
        <v>2774</v>
      </c>
      <c r="AJ23" s="22">
        <v>3.08</v>
      </c>
      <c r="AK23" s="23">
        <v>5024</v>
      </c>
      <c r="AL23" s="22">
        <v>3.14</v>
      </c>
      <c r="AM23" s="23">
        <v>11624</v>
      </c>
      <c r="AN23" s="22">
        <v>2.0499999999999998</v>
      </c>
      <c r="AO23" s="29"/>
      <c r="AP23" s="40">
        <v>0</v>
      </c>
      <c r="AQ23" s="41">
        <v>0</v>
      </c>
      <c r="AR23" s="40">
        <v>671.61</v>
      </c>
      <c r="AS23" s="41">
        <v>2.2599999999999998</v>
      </c>
      <c r="AT23" s="40">
        <v>866.56999999999994</v>
      </c>
      <c r="AU23" s="41">
        <v>2.84</v>
      </c>
      <c r="AV23" s="29"/>
      <c r="AW23" s="42">
        <v>1.2</v>
      </c>
      <c r="AX23" s="42">
        <v>1.65</v>
      </c>
      <c r="AY23" s="22">
        <v>10</v>
      </c>
      <c r="AZ23" s="42">
        <v>0</v>
      </c>
      <c r="BA23" s="22">
        <v>0</v>
      </c>
      <c r="BB23" s="29"/>
      <c r="BC23" s="43">
        <v>86.85</v>
      </c>
      <c r="BD23" s="39">
        <v>3.58</v>
      </c>
      <c r="BE23" s="43">
        <v>78.5</v>
      </c>
      <c r="BF23" s="39">
        <v>3.56</v>
      </c>
      <c r="BG23" s="43">
        <v>52.1</v>
      </c>
      <c r="BH23" s="39">
        <v>1.96</v>
      </c>
      <c r="BI23" s="43">
        <v>11</v>
      </c>
      <c r="BJ23" s="39">
        <v>2.8</v>
      </c>
      <c r="BK23" s="29"/>
    </row>
    <row r="24" spans="1:63" x14ac:dyDescent="0.35">
      <c r="A24">
        <v>2</v>
      </c>
      <c r="B24" t="s">
        <v>75</v>
      </c>
      <c r="C24" t="s">
        <v>76</v>
      </c>
      <c r="D24" s="21">
        <v>7.9799999999999996E-2</v>
      </c>
      <c r="E24" s="22">
        <v>1.08</v>
      </c>
      <c r="F24" s="21">
        <v>0.18690000000000001</v>
      </c>
      <c r="G24" s="22">
        <v>2.61</v>
      </c>
      <c r="H24" s="21">
        <v>0.15160000000000001</v>
      </c>
      <c r="I24" s="22">
        <v>2.67</v>
      </c>
      <c r="J24" s="23">
        <v>0.33850000000000002</v>
      </c>
      <c r="K24" s="22">
        <v>2.64</v>
      </c>
      <c r="L24" s="23">
        <v>311.18</v>
      </c>
      <c r="M24" s="29">
        <f t="shared" si="0"/>
        <v>821.05</v>
      </c>
      <c r="N24" s="38">
        <v>209.44</v>
      </c>
      <c r="O24" s="39">
        <v>5.54</v>
      </c>
      <c r="P24" s="38">
        <v>250.87</v>
      </c>
      <c r="Q24" s="39">
        <v>4.59</v>
      </c>
      <c r="R24" s="29"/>
      <c r="S24" s="23">
        <v>197</v>
      </c>
      <c r="T24" s="22">
        <v>-6.64</v>
      </c>
      <c r="U24" s="23">
        <v>259</v>
      </c>
      <c r="V24" s="22">
        <v>-6.5</v>
      </c>
      <c r="W24" s="23">
        <v>184</v>
      </c>
      <c r="X24" s="22">
        <v>-6.6</v>
      </c>
      <c r="Y24" s="23">
        <v>270</v>
      </c>
      <c r="Z24" s="22">
        <v>-6.57</v>
      </c>
      <c r="AA24" s="23">
        <v>270</v>
      </c>
      <c r="AB24" s="22">
        <v>-6.57</v>
      </c>
      <c r="AC24" s="23">
        <v>270</v>
      </c>
      <c r="AD24" s="22">
        <v>-6.57</v>
      </c>
      <c r="AE24" s="23">
        <v>270</v>
      </c>
      <c r="AF24" s="22">
        <v>-6.57</v>
      </c>
      <c r="AG24" s="23">
        <v>1109</v>
      </c>
      <c r="AH24" s="22">
        <v>-6.57</v>
      </c>
      <c r="AI24" s="23">
        <v>1109</v>
      </c>
      <c r="AJ24" s="22">
        <v>-6.57</v>
      </c>
      <c r="AK24" s="23">
        <v>1948</v>
      </c>
      <c r="AL24" s="22">
        <v>-6.53</v>
      </c>
      <c r="AM24" s="23">
        <v>8144</v>
      </c>
      <c r="AN24" s="22">
        <v>-6.51</v>
      </c>
      <c r="AO24" s="29"/>
      <c r="AP24" s="40">
        <v>0</v>
      </c>
      <c r="AQ24" s="41">
        <v>0</v>
      </c>
      <c r="AR24" s="40">
        <v>717.62</v>
      </c>
      <c r="AS24" s="41">
        <v>0.05</v>
      </c>
      <c r="AT24" s="40">
        <v>821.05</v>
      </c>
      <c r="AU24" s="41">
        <v>-0.44</v>
      </c>
      <c r="AV24" s="29"/>
      <c r="AW24" s="42">
        <v>2.89</v>
      </c>
      <c r="AX24" s="42">
        <v>3.69</v>
      </c>
      <c r="AY24" s="22">
        <v>7.63</v>
      </c>
      <c r="AZ24" s="42">
        <v>0</v>
      </c>
      <c r="BA24" s="22">
        <v>0</v>
      </c>
      <c r="BB24" s="29"/>
      <c r="BC24" s="43">
        <v>86.85</v>
      </c>
      <c r="BD24" s="39">
        <v>4.01</v>
      </c>
      <c r="BE24" s="43">
        <v>78.5</v>
      </c>
      <c r="BF24" s="39">
        <v>3.97</v>
      </c>
      <c r="BG24" s="43">
        <v>52</v>
      </c>
      <c r="BH24" s="39">
        <v>1.96</v>
      </c>
      <c r="BI24" s="43">
        <v>8.1999999999999993</v>
      </c>
      <c r="BJ24" s="39">
        <v>2.5</v>
      </c>
      <c r="BK24" s="29"/>
    </row>
    <row r="25" spans="1:63" x14ac:dyDescent="0.35">
      <c r="A25">
        <v>2</v>
      </c>
      <c r="B25" t="s">
        <v>77</v>
      </c>
      <c r="C25" t="s">
        <v>78</v>
      </c>
      <c r="D25" s="21">
        <v>9.98E-2</v>
      </c>
      <c r="E25" s="22">
        <v>7.03</v>
      </c>
      <c r="F25" s="21">
        <v>0.22600000000000001</v>
      </c>
      <c r="G25" s="22">
        <v>4.37</v>
      </c>
      <c r="H25" s="21">
        <v>0.18190000000000001</v>
      </c>
      <c r="I25" s="22">
        <v>4.4000000000000004</v>
      </c>
      <c r="J25" s="23">
        <v>0.40790000000000004</v>
      </c>
      <c r="K25" s="22">
        <v>4.3899999999999997</v>
      </c>
      <c r="L25" s="23">
        <v>498.69</v>
      </c>
      <c r="M25" s="29">
        <f t="shared" si="0"/>
        <v>1033.76</v>
      </c>
      <c r="N25" s="38">
        <v>263.5</v>
      </c>
      <c r="O25" s="39">
        <v>1.97</v>
      </c>
      <c r="P25" s="38">
        <v>343.5</v>
      </c>
      <c r="Q25" s="39">
        <v>1.99</v>
      </c>
      <c r="R25" s="29"/>
      <c r="S25" s="23">
        <v>132.49</v>
      </c>
      <c r="T25" s="22">
        <v>1.94</v>
      </c>
      <c r="U25" s="23">
        <v>191.57</v>
      </c>
      <c r="V25" s="22">
        <v>1.92</v>
      </c>
      <c r="W25" s="23">
        <v>167.16</v>
      </c>
      <c r="X25" s="22">
        <v>1.93</v>
      </c>
      <c r="Y25" s="23">
        <v>275.16000000000003</v>
      </c>
      <c r="Z25" s="22">
        <v>1.91</v>
      </c>
      <c r="AA25" s="23">
        <v>473.16</v>
      </c>
      <c r="AB25" s="22">
        <v>1.92</v>
      </c>
      <c r="AC25" s="23">
        <v>581.16</v>
      </c>
      <c r="AD25" s="22">
        <v>1.91</v>
      </c>
      <c r="AE25" s="23">
        <v>689.16</v>
      </c>
      <c r="AF25" s="22">
        <v>1.91</v>
      </c>
      <c r="AG25" s="23">
        <v>2417.16</v>
      </c>
      <c r="AH25" s="22">
        <v>1.89</v>
      </c>
      <c r="AI25" s="23">
        <v>2849.16</v>
      </c>
      <c r="AJ25" s="22">
        <v>1.89</v>
      </c>
      <c r="AK25" s="23">
        <v>6629.6</v>
      </c>
      <c r="AL25" s="22">
        <v>1.9</v>
      </c>
      <c r="AM25" s="23">
        <v>32549.16</v>
      </c>
      <c r="AN25" s="22">
        <v>1.89</v>
      </c>
      <c r="AO25" s="29"/>
      <c r="AP25" s="40">
        <v>0</v>
      </c>
      <c r="AQ25" s="41">
        <v>0</v>
      </c>
      <c r="AR25" s="40">
        <v>894.68000000000006</v>
      </c>
      <c r="AS25" s="41">
        <v>4.72</v>
      </c>
      <c r="AT25" s="40">
        <v>1033.76</v>
      </c>
      <c r="AU25" s="41">
        <v>4.3499999999999996</v>
      </c>
      <c r="AV25" s="29"/>
      <c r="AW25" s="42">
        <v>1.97</v>
      </c>
      <c r="AX25" s="42">
        <v>1.97</v>
      </c>
      <c r="AY25" s="22">
        <v>2.0699999999999998</v>
      </c>
      <c r="AZ25" s="42">
        <v>0</v>
      </c>
      <c r="BA25" s="22">
        <v>0</v>
      </c>
      <c r="BB25" s="29"/>
      <c r="BC25" s="43">
        <v>86.85</v>
      </c>
      <c r="BD25" s="39">
        <v>3.58</v>
      </c>
      <c r="BE25" s="43">
        <v>78.5</v>
      </c>
      <c r="BF25" s="39">
        <v>3.56</v>
      </c>
      <c r="BG25" s="43">
        <v>51.1</v>
      </c>
      <c r="BH25" s="39">
        <v>-0.02</v>
      </c>
      <c r="BI25" s="43">
        <v>5.0999999999999996</v>
      </c>
      <c r="BJ25" s="39">
        <v>2</v>
      </c>
      <c r="BK25" s="29"/>
    </row>
    <row r="26" spans="1:63" x14ac:dyDescent="0.35">
      <c r="A26">
        <v>2</v>
      </c>
      <c r="B26" t="s">
        <v>79</v>
      </c>
      <c r="C26" t="s">
        <v>80</v>
      </c>
      <c r="D26" s="21">
        <v>0.107</v>
      </c>
      <c r="E26" s="22">
        <v>3.65</v>
      </c>
      <c r="F26" s="21">
        <v>0.35039999999999999</v>
      </c>
      <c r="G26" s="22">
        <v>-6.21</v>
      </c>
      <c r="H26" s="21">
        <v>0.28060000000000002</v>
      </c>
      <c r="I26" s="22">
        <v>-6.22</v>
      </c>
      <c r="J26" s="23">
        <v>0.63100000000000001</v>
      </c>
      <c r="K26" s="22">
        <v>-6.22</v>
      </c>
      <c r="L26" s="23">
        <v>381.65</v>
      </c>
      <c r="M26" s="29">
        <f t="shared" si="0"/>
        <v>1000.65</v>
      </c>
      <c r="N26" s="38">
        <v>253.5</v>
      </c>
      <c r="O26" s="39">
        <v>1</v>
      </c>
      <c r="P26" s="38">
        <v>298</v>
      </c>
      <c r="Q26" s="39">
        <v>1.02</v>
      </c>
      <c r="R26" s="29"/>
      <c r="S26" s="23">
        <v>321</v>
      </c>
      <c r="T26" s="22">
        <v>8.4499999999999993</v>
      </c>
      <c r="U26" s="23">
        <v>321</v>
      </c>
      <c r="V26" s="22">
        <v>8.4499999999999993</v>
      </c>
      <c r="W26" s="23">
        <v>321</v>
      </c>
      <c r="X26" s="22">
        <v>8.4499999999999993</v>
      </c>
      <c r="Y26" s="23">
        <v>321</v>
      </c>
      <c r="Z26" s="22">
        <v>8.4499999999999993</v>
      </c>
      <c r="AA26" s="23">
        <v>321</v>
      </c>
      <c r="AB26" s="22">
        <v>8.4499999999999993</v>
      </c>
      <c r="AC26" s="23">
        <v>321</v>
      </c>
      <c r="AD26" s="22">
        <v>8.4499999999999993</v>
      </c>
      <c r="AE26" s="23">
        <v>321</v>
      </c>
      <c r="AF26" s="22">
        <v>8.4499999999999993</v>
      </c>
      <c r="AG26" s="23">
        <v>321</v>
      </c>
      <c r="AH26" s="22">
        <v>8.4499999999999993</v>
      </c>
      <c r="AI26" s="23">
        <v>321</v>
      </c>
      <c r="AJ26" s="22">
        <v>8.4499999999999993</v>
      </c>
      <c r="AK26" s="23">
        <v>321</v>
      </c>
      <c r="AL26" s="22">
        <v>8.4499999999999993</v>
      </c>
      <c r="AM26" s="23">
        <v>321</v>
      </c>
      <c r="AN26" s="22">
        <v>8.4499999999999993</v>
      </c>
      <c r="AO26" s="29"/>
      <c r="AP26" s="40">
        <v>0</v>
      </c>
      <c r="AQ26" s="41">
        <v>0</v>
      </c>
      <c r="AR26" s="40">
        <v>956.15</v>
      </c>
      <c r="AS26" s="41">
        <v>4.47</v>
      </c>
      <c r="AT26" s="40">
        <v>1000.65</v>
      </c>
      <c r="AU26" s="41">
        <v>4.32</v>
      </c>
      <c r="AV26" s="29"/>
      <c r="AW26" s="42">
        <v>1.5</v>
      </c>
      <c r="AX26" s="42">
        <v>1.5</v>
      </c>
      <c r="AY26" s="22">
        <v>-6.25</v>
      </c>
      <c r="AZ26" s="42">
        <v>79</v>
      </c>
      <c r="BA26" s="22">
        <v>2.6</v>
      </c>
      <c r="BB26" s="29"/>
      <c r="BC26" s="43">
        <v>86</v>
      </c>
      <c r="BD26" s="39">
        <v>3.61</v>
      </c>
      <c r="BE26" s="43">
        <v>78</v>
      </c>
      <c r="BF26" s="39">
        <v>4</v>
      </c>
      <c r="BG26" s="43">
        <v>52</v>
      </c>
      <c r="BH26" s="39">
        <v>8</v>
      </c>
      <c r="BI26" s="43">
        <v>7.8</v>
      </c>
      <c r="BJ26" s="39">
        <v>4</v>
      </c>
      <c r="BK26" s="29"/>
    </row>
    <row r="27" spans="1:63" x14ac:dyDescent="0.35">
      <c r="A27">
        <v>2</v>
      </c>
      <c r="B27" t="s">
        <v>81</v>
      </c>
      <c r="C27" t="s">
        <v>82</v>
      </c>
      <c r="D27" s="21">
        <v>0.10680000000000001</v>
      </c>
      <c r="E27" s="22">
        <v>2.73</v>
      </c>
      <c r="F27" s="21">
        <v>0.32819999999999999</v>
      </c>
      <c r="G27" s="22">
        <v>3.86</v>
      </c>
      <c r="H27" s="21">
        <v>0.2626</v>
      </c>
      <c r="I27" s="22">
        <v>3.89</v>
      </c>
      <c r="J27" s="23">
        <v>0.59079999999999999</v>
      </c>
      <c r="K27" s="22">
        <v>3.88</v>
      </c>
      <c r="L27" s="23">
        <v>399.62</v>
      </c>
      <c r="M27" s="29">
        <f t="shared" si="0"/>
        <v>903.54</v>
      </c>
      <c r="N27" s="38">
        <v>244.44</v>
      </c>
      <c r="O27" s="39">
        <v>2</v>
      </c>
      <c r="P27" s="38">
        <v>292.68</v>
      </c>
      <c r="Q27" s="39">
        <v>2.0099999999999998</v>
      </c>
      <c r="R27" s="29"/>
      <c r="S27" s="23">
        <v>211.24</v>
      </c>
      <c r="T27" s="22">
        <v>3.84</v>
      </c>
      <c r="U27" s="23">
        <v>211.24</v>
      </c>
      <c r="V27" s="22">
        <v>3.84</v>
      </c>
      <c r="W27" s="23">
        <v>309.27999999999997</v>
      </c>
      <c r="X27" s="22">
        <v>3.54</v>
      </c>
      <c r="Y27" s="23">
        <v>309.27999999999997</v>
      </c>
      <c r="Z27" s="22">
        <v>3.54</v>
      </c>
      <c r="AA27" s="23">
        <v>309.27999999999997</v>
      </c>
      <c r="AB27" s="22">
        <v>3.54</v>
      </c>
      <c r="AC27" s="23">
        <v>309.27999999999997</v>
      </c>
      <c r="AD27" s="22">
        <v>3.54</v>
      </c>
      <c r="AE27" s="23">
        <v>309.27999999999997</v>
      </c>
      <c r="AF27" s="22">
        <v>3.54</v>
      </c>
      <c r="AG27" s="23">
        <v>309.27999999999997</v>
      </c>
      <c r="AH27" s="22">
        <v>3.54</v>
      </c>
      <c r="AI27" s="23">
        <v>309.27999999999997</v>
      </c>
      <c r="AJ27" s="22">
        <v>3.54</v>
      </c>
      <c r="AK27" s="23">
        <v>309.27999999999997</v>
      </c>
      <c r="AL27" s="22">
        <v>3.54</v>
      </c>
      <c r="AM27" s="23">
        <v>309.27999999999997</v>
      </c>
      <c r="AN27" s="22">
        <v>3.54</v>
      </c>
      <c r="AO27" s="29"/>
      <c r="AP27" s="40">
        <v>0</v>
      </c>
      <c r="AQ27" s="41">
        <v>0</v>
      </c>
      <c r="AR27" s="40">
        <v>855.3</v>
      </c>
      <c r="AS27" s="41">
        <v>2.79</v>
      </c>
      <c r="AT27" s="40">
        <v>903.54</v>
      </c>
      <c r="AU27" s="41">
        <v>2.75</v>
      </c>
      <c r="AV27" s="29"/>
      <c r="AW27" s="42">
        <v>2</v>
      </c>
      <c r="AX27" s="42">
        <v>2</v>
      </c>
      <c r="AY27" s="22">
        <v>60</v>
      </c>
      <c r="AZ27" s="42">
        <v>0</v>
      </c>
      <c r="BA27" s="22">
        <v>0</v>
      </c>
      <c r="BB27" s="29"/>
      <c r="BC27" s="43">
        <v>86.85</v>
      </c>
      <c r="BD27" s="39">
        <v>3.58</v>
      </c>
      <c r="BE27" s="43">
        <v>78.5</v>
      </c>
      <c r="BF27" s="39">
        <v>3.56</v>
      </c>
      <c r="BG27" s="43">
        <v>52.1</v>
      </c>
      <c r="BH27" s="39">
        <v>1.96</v>
      </c>
      <c r="BI27" s="43">
        <v>12.7</v>
      </c>
      <c r="BJ27" s="39">
        <v>4.0999999999999996</v>
      </c>
      <c r="BK27" s="29"/>
    </row>
    <row r="28" spans="1:63" x14ac:dyDescent="0.35">
      <c r="A28">
        <v>2</v>
      </c>
      <c r="B28" t="s">
        <v>83</v>
      </c>
      <c r="C28" t="s">
        <v>84</v>
      </c>
      <c r="D28" s="21">
        <v>8.7999999999999995E-2</v>
      </c>
      <c r="E28" s="22">
        <v>4.0999999999999996</v>
      </c>
      <c r="F28" s="21">
        <v>0.41699999999999998</v>
      </c>
      <c r="G28" s="22">
        <v>13.61</v>
      </c>
      <c r="H28" s="21">
        <v>0.32800000000000001</v>
      </c>
      <c r="I28" s="22">
        <v>13.6</v>
      </c>
      <c r="J28" s="23">
        <v>0.745</v>
      </c>
      <c r="K28" s="22">
        <v>13.61</v>
      </c>
      <c r="L28" s="23">
        <v>449.8</v>
      </c>
      <c r="M28" s="29">
        <f t="shared" si="0"/>
        <v>900.78</v>
      </c>
      <c r="N28" s="38">
        <v>254.33</v>
      </c>
      <c r="O28" s="39">
        <v>5</v>
      </c>
      <c r="P28" s="38">
        <v>254.33</v>
      </c>
      <c r="Q28" s="39">
        <v>5</v>
      </c>
      <c r="R28" s="29"/>
      <c r="S28" s="23">
        <v>196.65</v>
      </c>
      <c r="T28" s="22">
        <v>3.23</v>
      </c>
      <c r="U28" s="23">
        <v>196.65</v>
      </c>
      <c r="V28" s="22">
        <v>3.23</v>
      </c>
      <c r="W28" s="23">
        <v>196.65</v>
      </c>
      <c r="X28" s="22">
        <v>3.23</v>
      </c>
      <c r="Y28" s="23">
        <v>255.65</v>
      </c>
      <c r="Z28" s="22">
        <v>3.29</v>
      </c>
      <c r="AA28" s="23">
        <v>373.65</v>
      </c>
      <c r="AB28" s="22">
        <v>3.36</v>
      </c>
      <c r="AC28" s="23">
        <v>491.65</v>
      </c>
      <c r="AD28" s="22">
        <v>3.4</v>
      </c>
      <c r="AE28" s="23">
        <v>609.65</v>
      </c>
      <c r="AF28" s="22">
        <v>3.42</v>
      </c>
      <c r="AG28" s="23">
        <v>2497.65</v>
      </c>
      <c r="AH28" s="22">
        <v>3.49</v>
      </c>
      <c r="AI28" s="23">
        <v>2969.65</v>
      </c>
      <c r="AJ28" s="22">
        <v>3.49</v>
      </c>
      <c r="AK28" s="23">
        <v>7099.65</v>
      </c>
      <c r="AL28" s="22">
        <v>3.5</v>
      </c>
      <c r="AM28" s="23">
        <v>35419.65</v>
      </c>
      <c r="AN28" s="22">
        <v>3.51</v>
      </c>
      <c r="AO28" s="29"/>
      <c r="AP28" s="40">
        <v>0</v>
      </c>
      <c r="AQ28" s="41">
        <v>0</v>
      </c>
      <c r="AR28" s="40">
        <v>900.78</v>
      </c>
      <c r="AS28" s="41">
        <v>4.16</v>
      </c>
      <c r="AT28" s="40">
        <v>900.78</v>
      </c>
      <c r="AU28" s="41">
        <v>4.16</v>
      </c>
      <c r="AV28" s="29"/>
      <c r="AW28" s="42">
        <v>2.16</v>
      </c>
      <c r="AX28" s="42">
        <v>2.16</v>
      </c>
      <c r="AY28" s="22">
        <v>2.86</v>
      </c>
      <c r="AZ28" s="42">
        <v>0</v>
      </c>
      <c r="BA28" s="22">
        <v>0</v>
      </c>
      <c r="BB28" s="29"/>
      <c r="BC28" s="43">
        <v>86.85</v>
      </c>
      <c r="BD28" s="39">
        <v>3.55</v>
      </c>
      <c r="BE28" s="43">
        <v>78.5</v>
      </c>
      <c r="BF28" s="39">
        <v>3.56</v>
      </c>
      <c r="BG28" s="43">
        <v>45.36</v>
      </c>
      <c r="BH28" s="39">
        <v>5.07</v>
      </c>
      <c r="BI28" s="43">
        <v>4.72</v>
      </c>
      <c r="BJ28" s="39">
        <v>3.51</v>
      </c>
      <c r="BK28" s="29"/>
    </row>
    <row r="29" spans="1:63" x14ac:dyDescent="0.35">
      <c r="A29">
        <v>2</v>
      </c>
      <c r="B29" t="s">
        <v>85</v>
      </c>
      <c r="C29" t="s">
        <v>86</v>
      </c>
      <c r="D29" s="21">
        <v>0.1424</v>
      </c>
      <c r="E29" s="22">
        <v>2.81</v>
      </c>
      <c r="F29" s="21">
        <v>0.28039999999999998</v>
      </c>
      <c r="G29" s="22">
        <v>1.26</v>
      </c>
      <c r="H29" s="21">
        <v>0.24110000000000001</v>
      </c>
      <c r="I29" s="22">
        <v>0.68</v>
      </c>
      <c r="J29" s="23">
        <v>0.52149999999999996</v>
      </c>
      <c r="K29" s="22">
        <v>0.99</v>
      </c>
      <c r="L29" s="23">
        <v>516.29999999999995</v>
      </c>
      <c r="M29" s="29">
        <f t="shared" si="0"/>
        <v>987.89999999999986</v>
      </c>
      <c r="N29" s="38">
        <v>211.8</v>
      </c>
      <c r="O29" s="39">
        <v>7.29</v>
      </c>
      <c r="P29" s="38">
        <v>302.39999999999998</v>
      </c>
      <c r="Q29" s="39">
        <v>7.23</v>
      </c>
      <c r="R29" s="29"/>
      <c r="S29" s="23">
        <v>151.80000000000001</v>
      </c>
      <c r="T29" s="22">
        <v>4.55</v>
      </c>
      <c r="U29" s="23">
        <v>169.2</v>
      </c>
      <c r="V29" s="22">
        <v>4.83</v>
      </c>
      <c r="W29" s="23">
        <v>199.8</v>
      </c>
      <c r="X29" s="22">
        <v>4.72</v>
      </c>
      <c r="Y29" s="23">
        <v>199.8</v>
      </c>
      <c r="Z29" s="22">
        <v>4.72</v>
      </c>
      <c r="AA29" s="23">
        <v>199.8</v>
      </c>
      <c r="AB29" s="22">
        <v>4.72</v>
      </c>
      <c r="AC29" s="23">
        <v>199.8</v>
      </c>
      <c r="AD29" s="22">
        <v>4.72</v>
      </c>
      <c r="AE29" s="23">
        <v>199.8</v>
      </c>
      <c r="AF29" s="22">
        <v>4.72</v>
      </c>
      <c r="AG29" s="23">
        <v>199.8</v>
      </c>
      <c r="AH29" s="22">
        <v>4.72</v>
      </c>
      <c r="AI29" s="23">
        <v>199.8</v>
      </c>
      <c r="AJ29" s="22">
        <v>4.72</v>
      </c>
      <c r="AK29" s="23">
        <v>199.8</v>
      </c>
      <c r="AL29" s="22">
        <v>4.72</v>
      </c>
      <c r="AM29" s="23">
        <v>199.8</v>
      </c>
      <c r="AN29" s="22">
        <v>4.72</v>
      </c>
      <c r="AO29" s="29"/>
      <c r="AP29" s="40">
        <v>0</v>
      </c>
      <c r="AQ29" s="41">
        <v>0</v>
      </c>
      <c r="AR29" s="40">
        <v>879.89999999999986</v>
      </c>
      <c r="AS29" s="41">
        <v>4.16</v>
      </c>
      <c r="AT29" s="40">
        <v>987.89999999999986</v>
      </c>
      <c r="AU29" s="41">
        <v>4.4800000000000004</v>
      </c>
      <c r="AV29" s="29"/>
      <c r="AW29" s="42">
        <v>1.5</v>
      </c>
      <c r="AX29" s="42">
        <v>1.5</v>
      </c>
      <c r="AY29" s="22">
        <v>0</v>
      </c>
      <c r="AZ29" s="42">
        <v>0</v>
      </c>
      <c r="BA29" s="22">
        <v>0</v>
      </c>
      <c r="BB29" s="29"/>
      <c r="BC29" s="43">
        <v>86.85</v>
      </c>
      <c r="BD29" s="39">
        <v>3.58</v>
      </c>
      <c r="BE29" s="43">
        <v>78.5</v>
      </c>
      <c r="BF29" s="39">
        <v>3.56</v>
      </c>
      <c r="BG29" s="43">
        <v>52.1</v>
      </c>
      <c r="BH29" s="39">
        <v>1.96</v>
      </c>
      <c r="BI29" s="43">
        <v>17.100000000000001</v>
      </c>
      <c r="BJ29" s="39">
        <v>3.01</v>
      </c>
      <c r="BK29" s="29"/>
    </row>
    <row r="30" spans="1:63" x14ac:dyDescent="0.35">
      <c r="A30">
        <v>2</v>
      </c>
      <c r="B30" t="s">
        <v>87</v>
      </c>
      <c r="C30" t="s">
        <v>88</v>
      </c>
      <c r="D30" s="21">
        <v>6.4519999999999994E-2</v>
      </c>
      <c r="E30" s="22">
        <v>5.56</v>
      </c>
      <c r="F30" s="21">
        <v>0.21074999999999999</v>
      </c>
      <c r="G30" s="22">
        <v>2.1</v>
      </c>
      <c r="H30" s="21">
        <v>0.20574999999999999</v>
      </c>
      <c r="I30" s="22">
        <v>5.0999999999999996</v>
      </c>
      <c r="J30" s="23">
        <v>0.41649999999999998</v>
      </c>
      <c r="K30" s="22">
        <v>3.56</v>
      </c>
      <c r="L30" s="23">
        <v>352.67</v>
      </c>
      <c r="M30" s="29">
        <f t="shared" si="0"/>
        <v>917.68000000000006</v>
      </c>
      <c r="N30" s="38">
        <v>280</v>
      </c>
      <c r="O30" s="39">
        <v>5.26</v>
      </c>
      <c r="P30" s="38">
        <v>374</v>
      </c>
      <c r="Q30" s="39">
        <v>5.35</v>
      </c>
      <c r="R30" s="29"/>
      <c r="S30" s="23">
        <v>127.34</v>
      </c>
      <c r="T30" s="22">
        <v>10</v>
      </c>
      <c r="U30" s="23">
        <v>191.01</v>
      </c>
      <c r="V30" s="22">
        <v>10</v>
      </c>
      <c r="W30" s="23">
        <v>127.34</v>
      </c>
      <c r="X30" s="22">
        <v>10</v>
      </c>
      <c r="Y30" s="23">
        <v>254.68</v>
      </c>
      <c r="Z30" s="22">
        <v>10</v>
      </c>
      <c r="AA30" s="23">
        <v>382.02</v>
      </c>
      <c r="AB30" s="22">
        <v>10</v>
      </c>
      <c r="AC30" s="23">
        <v>509.36</v>
      </c>
      <c r="AD30" s="22">
        <v>10</v>
      </c>
      <c r="AE30" s="23">
        <v>636.70000000000005</v>
      </c>
      <c r="AF30" s="22">
        <v>10</v>
      </c>
      <c r="AG30" s="23">
        <v>3820.2</v>
      </c>
      <c r="AH30" s="22">
        <v>10.5</v>
      </c>
      <c r="AI30" s="23">
        <v>3820.2</v>
      </c>
      <c r="AJ30" s="22">
        <v>10.5</v>
      </c>
      <c r="AK30" s="23">
        <v>7640.4</v>
      </c>
      <c r="AL30" s="22">
        <v>10.5</v>
      </c>
      <c r="AM30" s="23">
        <v>38202</v>
      </c>
      <c r="AN30" s="22">
        <v>10.5</v>
      </c>
      <c r="AO30" s="29"/>
      <c r="AP30" s="40">
        <v>0</v>
      </c>
      <c r="AQ30" s="41">
        <v>0</v>
      </c>
      <c r="AR30" s="40">
        <v>760.0100000000001</v>
      </c>
      <c r="AS30" s="41">
        <v>6.17</v>
      </c>
      <c r="AT30" s="40">
        <v>917.68000000000006</v>
      </c>
      <c r="AU30" s="41">
        <v>6.37</v>
      </c>
      <c r="AV30" s="29"/>
      <c r="AW30" s="42">
        <v>2.3199999999999998</v>
      </c>
      <c r="AX30" s="42">
        <v>2.3199999999999998</v>
      </c>
      <c r="AY30" s="22">
        <v>5.45</v>
      </c>
      <c r="AZ30" s="42">
        <v>91.31</v>
      </c>
      <c r="BA30" s="22">
        <v>5.31</v>
      </c>
      <c r="BB30" s="29"/>
      <c r="BC30" s="43">
        <v>86</v>
      </c>
      <c r="BD30" s="39">
        <v>3.61</v>
      </c>
      <c r="BE30" s="43">
        <v>78</v>
      </c>
      <c r="BF30" s="39">
        <v>4</v>
      </c>
      <c r="BG30" s="43">
        <v>52.1</v>
      </c>
      <c r="BH30" s="39">
        <v>1.96</v>
      </c>
      <c r="BI30" s="43">
        <v>0</v>
      </c>
      <c r="BJ30" s="39">
        <v>0</v>
      </c>
      <c r="BK30" s="29"/>
    </row>
    <row r="31" spans="1:63" x14ac:dyDescent="0.35">
      <c r="A31">
        <v>2</v>
      </c>
      <c r="B31" t="s">
        <v>89</v>
      </c>
      <c r="C31" t="s">
        <v>90</v>
      </c>
      <c r="D31" s="21">
        <v>0.1168</v>
      </c>
      <c r="E31" s="22">
        <v>4.4000000000000004</v>
      </c>
      <c r="F31" s="21">
        <v>0.246</v>
      </c>
      <c r="G31" s="22">
        <v>3.39</v>
      </c>
      <c r="H31" s="21">
        <v>0.16839999999999999</v>
      </c>
      <c r="I31" s="22">
        <v>0.56999999999999995</v>
      </c>
      <c r="J31" s="23">
        <v>0.41439999999999999</v>
      </c>
      <c r="K31" s="22">
        <v>2.23</v>
      </c>
      <c r="L31" s="23">
        <v>364.64</v>
      </c>
      <c r="M31" s="29">
        <f t="shared" si="0"/>
        <v>1028.1399999999999</v>
      </c>
      <c r="N31" s="38">
        <v>252.8</v>
      </c>
      <c r="O31" s="39">
        <v>0.96</v>
      </c>
      <c r="P31" s="38">
        <v>316</v>
      </c>
      <c r="Q31" s="39">
        <v>0.96</v>
      </c>
      <c r="R31" s="29"/>
      <c r="S31" s="23">
        <v>278</v>
      </c>
      <c r="T31" s="22">
        <v>5.62</v>
      </c>
      <c r="U31" s="23">
        <v>347.5</v>
      </c>
      <c r="V31" s="22">
        <v>5.62</v>
      </c>
      <c r="W31" s="23">
        <v>486.5</v>
      </c>
      <c r="X31" s="22">
        <v>5.62</v>
      </c>
      <c r="Y31" s="23">
        <v>486.5</v>
      </c>
      <c r="Z31" s="22">
        <v>5.62</v>
      </c>
      <c r="AA31" s="23">
        <v>486.5</v>
      </c>
      <c r="AB31" s="22">
        <v>5.62</v>
      </c>
      <c r="AC31" s="23">
        <v>486.5</v>
      </c>
      <c r="AD31" s="22">
        <v>5.62</v>
      </c>
      <c r="AE31" s="23">
        <v>486.5</v>
      </c>
      <c r="AF31" s="22">
        <v>5.62</v>
      </c>
      <c r="AG31" s="23">
        <v>486.5</v>
      </c>
      <c r="AH31" s="22">
        <v>5.62</v>
      </c>
      <c r="AI31" s="23">
        <v>486.5</v>
      </c>
      <c r="AJ31" s="22">
        <v>5.62</v>
      </c>
      <c r="AK31" s="23">
        <v>486.5</v>
      </c>
      <c r="AL31" s="22">
        <v>5.62</v>
      </c>
      <c r="AM31" s="23">
        <v>486.5</v>
      </c>
      <c r="AN31" s="22">
        <v>5.62</v>
      </c>
      <c r="AO31" s="29"/>
      <c r="AP31" s="40">
        <v>0</v>
      </c>
      <c r="AQ31" s="41">
        <v>0</v>
      </c>
      <c r="AR31" s="40">
        <v>895.44</v>
      </c>
      <c r="AS31" s="41">
        <v>3.77</v>
      </c>
      <c r="AT31" s="40">
        <v>1028.1399999999999</v>
      </c>
      <c r="AU31" s="41">
        <v>3.72</v>
      </c>
      <c r="AV31" s="29"/>
      <c r="AW31" s="42">
        <v>1</v>
      </c>
      <c r="AX31" s="42">
        <v>1</v>
      </c>
      <c r="AY31" s="22" t="s">
        <v>774</v>
      </c>
      <c r="AZ31" s="42">
        <v>0</v>
      </c>
      <c r="BA31" s="22">
        <v>0</v>
      </c>
      <c r="BB31" s="29"/>
      <c r="BC31" s="43">
        <v>86.85</v>
      </c>
      <c r="BD31" s="39">
        <v>3.58</v>
      </c>
      <c r="BE31" s="43">
        <v>78.5</v>
      </c>
      <c r="BF31" s="39">
        <v>3.56</v>
      </c>
      <c r="BG31" s="43">
        <v>52.1</v>
      </c>
      <c r="BH31" s="39">
        <v>1.96</v>
      </c>
      <c r="BI31" s="43">
        <v>9.3000000000000007</v>
      </c>
      <c r="BJ31" s="39">
        <v>0</v>
      </c>
      <c r="BK31" s="29"/>
    </row>
    <row r="32" spans="1:63" x14ac:dyDescent="0.35">
      <c r="A32">
        <v>2</v>
      </c>
      <c r="B32" t="s">
        <v>91</v>
      </c>
      <c r="C32" t="s">
        <v>92</v>
      </c>
      <c r="D32" s="21">
        <v>8.9700000000000002E-2</v>
      </c>
      <c r="E32" s="22">
        <v>2.44</v>
      </c>
      <c r="F32" s="21">
        <v>0.2258</v>
      </c>
      <c r="G32" s="22">
        <v>5.83</v>
      </c>
      <c r="H32" s="21">
        <v>0.22009999999999999</v>
      </c>
      <c r="I32" s="22">
        <v>5.85</v>
      </c>
      <c r="J32" s="23">
        <v>0.44589999999999996</v>
      </c>
      <c r="K32" s="22">
        <v>5.84</v>
      </c>
      <c r="L32" s="23">
        <v>338.35</v>
      </c>
      <c r="M32" s="29">
        <f t="shared" si="0"/>
        <v>843.44</v>
      </c>
      <c r="N32" s="38">
        <v>203</v>
      </c>
      <c r="O32" s="39">
        <v>2.0099999999999998</v>
      </c>
      <c r="P32" s="38">
        <v>305</v>
      </c>
      <c r="Q32" s="39">
        <v>2.0099999999999998</v>
      </c>
      <c r="R32" s="29"/>
      <c r="S32" s="23">
        <v>200.09</v>
      </c>
      <c r="T32" s="22">
        <v>4.7300000000000004</v>
      </c>
      <c r="U32" s="23">
        <v>200.09</v>
      </c>
      <c r="V32" s="22">
        <v>4.7300000000000004</v>
      </c>
      <c r="W32" s="23">
        <v>200.09</v>
      </c>
      <c r="X32" s="22">
        <v>4.7300000000000004</v>
      </c>
      <c r="Y32" s="23">
        <v>200.09</v>
      </c>
      <c r="Z32" s="22">
        <v>4.7300000000000004</v>
      </c>
      <c r="AA32" s="23">
        <v>200.09</v>
      </c>
      <c r="AB32" s="22">
        <v>4.7300000000000004</v>
      </c>
      <c r="AC32" s="23">
        <v>200.09</v>
      </c>
      <c r="AD32" s="22">
        <v>4.7300000000000004</v>
      </c>
      <c r="AE32" s="23">
        <v>200.09</v>
      </c>
      <c r="AF32" s="22">
        <v>4.7300000000000004</v>
      </c>
      <c r="AG32" s="23">
        <v>200.09</v>
      </c>
      <c r="AH32" s="22">
        <v>4.7300000000000004</v>
      </c>
      <c r="AI32" s="23">
        <v>200.09</v>
      </c>
      <c r="AJ32" s="22">
        <v>4.7300000000000004</v>
      </c>
      <c r="AK32" s="23">
        <v>200.09</v>
      </c>
      <c r="AL32" s="22">
        <v>4.7300000000000004</v>
      </c>
      <c r="AM32" s="23">
        <v>200.09</v>
      </c>
      <c r="AN32" s="22">
        <v>4.7300000000000004</v>
      </c>
      <c r="AO32" s="29"/>
      <c r="AP32" s="40">
        <v>0</v>
      </c>
      <c r="AQ32" s="41">
        <v>0</v>
      </c>
      <c r="AR32" s="40">
        <v>741.44</v>
      </c>
      <c r="AS32" s="41">
        <v>2.93</v>
      </c>
      <c r="AT32" s="40">
        <v>843.44</v>
      </c>
      <c r="AU32" s="41">
        <v>2.81</v>
      </c>
      <c r="AV32" s="29"/>
      <c r="AW32" s="42">
        <v>2.31</v>
      </c>
      <c r="AX32" s="42">
        <v>5.9</v>
      </c>
      <c r="AY32" s="22">
        <v>7.63</v>
      </c>
      <c r="AZ32" s="42">
        <v>0</v>
      </c>
      <c r="BA32" s="22">
        <v>0</v>
      </c>
      <c r="BB32" s="29"/>
      <c r="BC32" s="43">
        <v>86.85</v>
      </c>
      <c r="BD32" s="39">
        <v>3.58</v>
      </c>
      <c r="BE32" s="43">
        <v>78.5</v>
      </c>
      <c r="BF32" s="39">
        <v>3.56</v>
      </c>
      <c r="BG32" s="43">
        <v>52.1</v>
      </c>
      <c r="BH32" s="39">
        <v>1.96</v>
      </c>
      <c r="BI32" s="43">
        <v>9.15</v>
      </c>
      <c r="BJ32" s="39">
        <v>2.81</v>
      </c>
      <c r="BK32" s="29"/>
    </row>
    <row r="33" spans="1:63" x14ac:dyDescent="0.35">
      <c r="A33">
        <v>3</v>
      </c>
      <c r="B33" t="s">
        <v>93</v>
      </c>
      <c r="C33" t="s">
        <v>94</v>
      </c>
      <c r="D33" s="21">
        <v>9.2700000000000005E-2</v>
      </c>
      <c r="E33" s="22">
        <v>5.85</v>
      </c>
      <c r="F33" s="21">
        <v>0.21679999999999999</v>
      </c>
      <c r="G33" s="22">
        <v>0.76</v>
      </c>
      <c r="H33" s="21">
        <v>0.1021</v>
      </c>
      <c r="I33" s="22">
        <v>5.04</v>
      </c>
      <c r="J33" s="23">
        <v>0.31889999999999996</v>
      </c>
      <c r="K33" s="22">
        <v>2.09</v>
      </c>
      <c r="L33" s="23">
        <v>391.1</v>
      </c>
      <c r="M33" s="29">
        <f t="shared" si="0"/>
        <v>852.1</v>
      </c>
      <c r="N33" s="38">
        <v>198.75</v>
      </c>
      <c r="O33" s="39">
        <v>0</v>
      </c>
      <c r="P33" s="38">
        <v>265</v>
      </c>
      <c r="Q33" s="39">
        <v>0</v>
      </c>
      <c r="R33" s="29"/>
      <c r="S33" s="23">
        <v>196</v>
      </c>
      <c r="T33" s="22">
        <v>18.79</v>
      </c>
      <c r="U33" s="23">
        <v>196</v>
      </c>
      <c r="V33" s="22">
        <v>18.79</v>
      </c>
      <c r="W33" s="23" t="s">
        <v>773</v>
      </c>
      <c r="X33" s="22" t="s">
        <v>773</v>
      </c>
      <c r="Y33" s="23" t="s">
        <v>773</v>
      </c>
      <c r="Z33" s="22" t="s">
        <v>773</v>
      </c>
      <c r="AA33" s="23" t="s">
        <v>773</v>
      </c>
      <c r="AB33" s="22" t="s">
        <v>773</v>
      </c>
      <c r="AC33" s="23" t="s">
        <v>773</v>
      </c>
      <c r="AD33" s="22" t="s">
        <v>773</v>
      </c>
      <c r="AE33" s="23" t="s">
        <v>773</v>
      </c>
      <c r="AF33" s="22" t="s">
        <v>773</v>
      </c>
      <c r="AG33" s="23" t="s">
        <v>773</v>
      </c>
      <c r="AH33" s="22" t="s">
        <v>773</v>
      </c>
      <c r="AI33" s="23" t="s">
        <v>773</v>
      </c>
      <c r="AJ33" s="22" t="s">
        <v>773</v>
      </c>
      <c r="AK33" s="23" t="s">
        <v>773</v>
      </c>
      <c r="AL33" s="22" t="s">
        <v>773</v>
      </c>
      <c r="AM33" s="23" t="s">
        <v>773</v>
      </c>
      <c r="AN33" s="22" t="s">
        <v>773</v>
      </c>
      <c r="AO33" s="29"/>
      <c r="AP33" s="40">
        <v>0</v>
      </c>
      <c r="AQ33" s="41">
        <v>0</v>
      </c>
      <c r="AR33" s="40">
        <v>785.85</v>
      </c>
      <c r="AS33" s="41">
        <v>7.18</v>
      </c>
      <c r="AT33" s="40">
        <v>852.1</v>
      </c>
      <c r="AU33" s="41">
        <v>6.58</v>
      </c>
      <c r="AV33" s="29"/>
      <c r="AW33" s="42">
        <v>1.3</v>
      </c>
      <c r="AX33" s="42">
        <v>1.3</v>
      </c>
      <c r="AY33" s="22">
        <v>4</v>
      </c>
      <c r="AZ33" s="42">
        <v>0</v>
      </c>
      <c r="BA33" s="22">
        <v>0</v>
      </c>
      <c r="BB33" s="29"/>
      <c r="BC33" s="43">
        <v>86.85</v>
      </c>
      <c r="BD33" s="39">
        <v>3.58</v>
      </c>
      <c r="BE33" s="43">
        <v>78.5</v>
      </c>
      <c r="BF33" s="39">
        <v>3.56</v>
      </c>
      <c r="BG33" s="43">
        <v>52.1</v>
      </c>
      <c r="BH33" s="39">
        <v>1.96</v>
      </c>
      <c r="BI33" s="43">
        <v>9.1999999999999993</v>
      </c>
      <c r="BJ33" s="39">
        <v>2.2200000000000002</v>
      </c>
      <c r="BK33" s="29"/>
    </row>
    <row r="34" spans="1:63" x14ac:dyDescent="0.35">
      <c r="A34">
        <v>3</v>
      </c>
      <c r="B34" t="s">
        <v>95</v>
      </c>
      <c r="C34" t="s">
        <v>96</v>
      </c>
      <c r="D34" s="21">
        <v>0.14050000000000001</v>
      </c>
      <c r="E34" s="22">
        <v>0.76</v>
      </c>
      <c r="F34" s="21">
        <v>0.47820000000000001</v>
      </c>
      <c r="G34" s="22">
        <v>5.42</v>
      </c>
      <c r="H34" s="21">
        <v>0.3871</v>
      </c>
      <c r="I34" s="22">
        <v>5.34</v>
      </c>
      <c r="J34" s="23">
        <v>0.86529999999999996</v>
      </c>
      <c r="K34" s="22">
        <v>5.38</v>
      </c>
      <c r="L34" s="23">
        <v>498.81</v>
      </c>
      <c r="M34" s="29">
        <f t="shared" si="0"/>
        <v>958.58</v>
      </c>
      <c r="N34" s="38">
        <v>209.17</v>
      </c>
      <c r="O34" s="39">
        <v>8.52</v>
      </c>
      <c r="P34" s="38">
        <v>282.39999999999998</v>
      </c>
      <c r="Q34" s="39">
        <v>5.78</v>
      </c>
      <c r="R34" s="29"/>
      <c r="S34" s="23">
        <v>177.37</v>
      </c>
      <c r="T34" s="22">
        <v>-1.1200000000000001</v>
      </c>
      <c r="U34" s="23">
        <v>177.37</v>
      </c>
      <c r="V34" s="22">
        <v>-1.1200000000000001</v>
      </c>
      <c r="W34" s="23">
        <v>177.37</v>
      </c>
      <c r="X34" s="22">
        <v>-1.1200000000000001</v>
      </c>
      <c r="Y34" s="23">
        <v>177.37</v>
      </c>
      <c r="Z34" s="22">
        <v>-1.1200000000000001</v>
      </c>
      <c r="AA34" s="23">
        <v>177.37</v>
      </c>
      <c r="AB34" s="22">
        <v>-1.1200000000000001</v>
      </c>
      <c r="AC34" s="23">
        <v>177.37</v>
      </c>
      <c r="AD34" s="22">
        <v>-1.1200000000000001</v>
      </c>
      <c r="AE34" s="23">
        <v>177.37</v>
      </c>
      <c r="AF34" s="22">
        <v>-1.1200000000000001</v>
      </c>
      <c r="AG34" s="23">
        <v>1713.37</v>
      </c>
      <c r="AH34" s="22">
        <v>-4.57</v>
      </c>
      <c r="AI34" s="23">
        <v>2097.37</v>
      </c>
      <c r="AJ34" s="22">
        <v>-4.6399999999999997</v>
      </c>
      <c r="AK34" s="23">
        <v>5457.37</v>
      </c>
      <c r="AL34" s="22">
        <v>-4.83</v>
      </c>
      <c r="AM34" s="23">
        <v>28097.37</v>
      </c>
      <c r="AN34" s="22">
        <v>-4.99</v>
      </c>
      <c r="AO34" s="29"/>
      <c r="AP34" s="40">
        <v>0</v>
      </c>
      <c r="AQ34" s="41">
        <v>0</v>
      </c>
      <c r="AR34" s="40">
        <v>885.35</v>
      </c>
      <c r="AS34" s="41">
        <v>2.1</v>
      </c>
      <c r="AT34" s="40">
        <v>958.58</v>
      </c>
      <c r="AU34" s="41">
        <v>1.83</v>
      </c>
      <c r="AV34" s="29"/>
      <c r="AW34" s="42">
        <v>1.55</v>
      </c>
      <c r="AX34" s="42">
        <v>1.55</v>
      </c>
      <c r="AY34" s="22">
        <v>3.33</v>
      </c>
      <c r="AZ34" s="42">
        <v>0</v>
      </c>
      <c r="BA34" s="22">
        <v>0</v>
      </c>
      <c r="BB34" s="29"/>
      <c r="BC34" s="43">
        <v>86.85</v>
      </c>
      <c r="BD34" s="39">
        <v>3.55</v>
      </c>
      <c r="BE34" s="43">
        <v>78.5</v>
      </c>
      <c r="BF34" s="39">
        <v>3.56</v>
      </c>
      <c r="BG34" s="43">
        <v>52.1</v>
      </c>
      <c r="BH34" s="39">
        <v>1.94</v>
      </c>
      <c r="BI34" s="43">
        <v>21.23</v>
      </c>
      <c r="BJ34" s="39">
        <v>3.21</v>
      </c>
      <c r="BK34" s="29"/>
    </row>
    <row r="35" spans="1:63" x14ac:dyDescent="0.35">
      <c r="A35">
        <v>3</v>
      </c>
      <c r="B35" t="s">
        <v>97</v>
      </c>
      <c r="C35" t="s">
        <v>98</v>
      </c>
      <c r="D35" s="21">
        <v>0.15329999999999999</v>
      </c>
      <c r="E35" s="22">
        <v>2.06</v>
      </c>
      <c r="F35" s="21">
        <v>0.15329999999999999</v>
      </c>
      <c r="G35" s="22">
        <v>-3.46</v>
      </c>
      <c r="H35" s="21">
        <v>0.1249</v>
      </c>
      <c r="I35" s="22">
        <v>-3.82</v>
      </c>
      <c r="J35" s="23">
        <v>0.2782</v>
      </c>
      <c r="K35" s="22">
        <v>-3.62</v>
      </c>
      <c r="L35" s="23">
        <v>555.69000000000005</v>
      </c>
      <c r="M35" s="29">
        <f t="shared" si="0"/>
        <v>1050.97</v>
      </c>
      <c r="N35" s="38">
        <v>205.19</v>
      </c>
      <c r="O35" s="39">
        <v>6.52</v>
      </c>
      <c r="P35" s="38">
        <v>240.63</v>
      </c>
      <c r="Q35" s="39">
        <v>5.51</v>
      </c>
      <c r="R35" s="29"/>
      <c r="S35" s="23">
        <v>254.65</v>
      </c>
      <c r="T35" s="22">
        <v>-3.99</v>
      </c>
      <c r="U35" s="23">
        <v>254.65</v>
      </c>
      <c r="V35" s="22">
        <v>-3.99</v>
      </c>
      <c r="W35" s="23" t="s">
        <v>773</v>
      </c>
      <c r="X35" s="22" t="s">
        <v>773</v>
      </c>
      <c r="Y35" s="23" t="s">
        <v>773</v>
      </c>
      <c r="Z35" s="22" t="s">
        <v>773</v>
      </c>
      <c r="AA35" s="23" t="s">
        <v>773</v>
      </c>
      <c r="AB35" s="22" t="s">
        <v>773</v>
      </c>
      <c r="AC35" s="23" t="s">
        <v>773</v>
      </c>
      <c r="AD35" s="22" t="s">
        <v>773</v>
      </c>
      <c r="AE35" s="23" t="s">
        <v>773</v>
      </c>
      <c r="AF35" s="22" t="s">
        <v>773</v>
      </c>
      <c r="AG35" s="23" t="s">
        <v>773</v>
      </c>
      <c r="AH35" s="22" t="s">
        <v>773</v>
      </c>
      <c r="AI35" s="23" t="s">
        <v>773</v>
      </c>
      <c r="AJ35" s="22" t="s">
        <v>773</v>
      </c>
      <c r="AK35" s="23" t="s">
        <v>773</v>
      </c>
      <c r="AL35" s="22" t="s">
        <v>773</v>
      </c>
      <c r="AM35" s="23" t="s">
        <v>773</v>
      </c>
      <c r="AN35" s="22" t="s">
        <v>773</v>
      </c>
      <c r="AO35" s="29"/>
      <c r="AP35" s="40">
        <v>0</v>
      </c>
      <c r="AQ35" s="41">
        <v>0</v>
      </c>
      <c r="AR35" s="40">
        <v>1015.5300000000001</v>
      </c>
      <c r="AS35" s="41">
        <v>1.32</v>
      </c>
      <c r="AT35" s="40">
        <v>1050.97</v>
      </c>
      <c r="AU35" s="41">
        <v>1.27</v>
      </c>
      <c r="AV35" s="29"/>
      <c r="AW35" s="42">
        <v>1.3</v>
      </c>
      <c r="AX35" s="42">
        <v>1.75</v>
      </c>
      <c r="AY35" s="22">
        <v>0</v>
      </c>
      <c r="AZ35" s="42">
        <v>0</v>
      </c>
      <c r="BA35" s="22">
        <v>0</v>
      </c>
      <c r="BB35" s="29"/>
      <c r="BC35" s="43">
        <v>86.85</v>
      </c>
      <c r="BD35" s="39">
        <v>3.58</v>
      </c>
      <c r="BE35" s="43">
        <v>78.5</v>
      </c>
      <c r="BF35" s="39">
        <v>3.97</v>
      </c>
      <c r="BG35" s="43">
        <v>52.1</v>
      </c>
      <c r="BH35" s="39">
        <v>1.96</v>
      </c>
      <c r="BI35" s="43">
        <v>10.3</v>
      </c>
      <c r="BJ35" s="39">
        <v>3</v>
      </c>
      <c r="BK35" s="29"/>
    </row>
    <row r="36" spans="1:63" x14ac:dyDescent="0.35">
      <c r="A36">
        <v>3</v>
      </c>
      <c r="B36" t="s">
        <v>99</v>
      </c>
      <c r="C36" t="s">
        <v>100</v>
      </c>
      <c r="D36" s="21">
        <v>0.1421</v>
      </c>
      <c r="E36" s="22">
        <v>7.55</v>
      </c>
      <c r="F36" s="21">
        <v>0.23419999999999999</v>
      </c>
      <c r="G36" s="22">
        <v>4.01</v>
      </c>
      <c r="H36" s="21">
        <v>0.19520000000000001</v>
      </c>
      <c r="I36" s="22">
        <v>4.03</v>
      </c>
      <c r="J36" s="23">
        <v>0.4294</v>
      </c>
      <c r="K36" s="22">
        <v>4.0199999999999996</v>
      </c>
      <c r="L36" s="23">
        <v>517.23</v>
      </c>
      <c r="M36" s="29">
        <f t="shared" si="0"/>
        <v>1004.24</v>
      </c>
      <c r="N36" s="38">
        <v>234.69</v>
      </c>
      <c r="O36" s="39">
        <v>-12.83</v>
      </c>
      <c r="P36" s="38">
        <v>254.38</v>
      </c>
      <c r="Q36" s="39">
        <v>-21.56</v>
      </c>
      <c r="R36" s="29"/>
      <c r="S36" s="23">
        <v>232.63</v>
      </c>
      <c r="T36" s="22">
        <v>1.93</v>
      </c>
      <c r="U36" s="23">
        <v>232.63</v>
      </c>
      <c r="V36" s="22">
        <v>1.93</v>
      </c>
      <c r="W36" s="23" t="s">
        <v>773</v>
      </c>
      <c r="X36" s="22" t="s">
        <v>773</v>
      </c>
      <c r="Y36" s="23" t="s">
        <v>773</v>
      </c>
      <c r="Z36" s="22" t="s">
        <v>773</v>
      </c>
      <c r="AA36" s="23" t="s">
        <v>773</v>
      </c>
      <c r="AB36" s="22" t="s">
        <v>773</v>
      </c>
      <c r="AC36" s="23" t="s">
        <v>773</v>
      </c>
      <c r="AD36" s="22" t="s">
        <v>773</v>
      </c>
      <c r="AE36" s="23" t="s">
        <v>773</v>
      </c>
      <c r="AF36" s="22" t="s">
        <v>773</v>
      </c>
      <c r="AG36" s="23" t="s">
        <v>773</v>
      </c>
      <c r="AH36" s="22" t="s">
        <v>773</v>
      </c>
      <c r="AI36" s="23" t="s">
        <v>773</v>
      </c>
      <c r="AJ36" s="22" t="s">
        <v>773</v>
      </c>
      <c r="AK36" s="23" t="s">
        <v>773</v>
      </c>
      <c r="AL36" s="22" t="s">
        <v>773</v>
      </c>
      <c r="AM36" s="23" t="s">
        <v>773</v>
      </c>
      <c r="AN36" s="22" t="s">
        <v>773</v>
      </c>
      <c r="AO36" s="29"/>
      <c r="AP36" s="40">
        <v>0</v>
      </c>
      <c r="AQ36" s="41">
        <v>0</v>
      </c>
      <c r="AR36" s="40">
        <v>984.55000000000007</v>
      </c>
      <c r="AS36" s="41">
        <v>0.63</v>
      </c>
      <c r="AT36" s="40">
        <v>1004.24</v>
      </c>
      <c r="AU36" s="41">
        <v>-2.83</v>
      </c>
      <c r="AV36" s="29"/>
      <c r="AW36" s="42">
        <v>1.45</v>
      </c>
      <c r="AX36" s="42">
        <v>1.45</v>
      </c>
      <c r="AY36" s="22">
        <v>7.41</v>
      </c>
      <c r="AZ36" s="42">
        <v>0</v>
      </c>
      <c r="BA36" s="22">
        <v>0</v>
      </c>
      <c r="BB36" s="29"/>
      <c r="BC36" s="43">
        <v>86.85</v>
      </c>
      <c r="BD36" s="39">
        <v>3.58</v>
      </c>
      <c r="BE36" s="43">
        <v>78.5</v>
      </c>
      <c r="BF36" s="39">
        <v>3.56</v>
      </c>
      <c r="BG36" s="43">
        <v>52.1</v>
      </c>
      <c r="BH36" s="39">
        <v>1.96</v>
      </c>
      <c r="BI36" s="43">
        <v>12.75</v>
      </c>
      <c r="BJ36" s="39">
        <v>2</v>
      </c>
      <c r="BK36" s="29"/>
    </row>
    <row r="37" spans="1:63" x14ac:dyDescent="0.35">
      <c r="A37">
        <v>3</v>
      </c>
      <c r="B37" t="s">
        <v>101</v>
      </c>
      <c r="C37" t="s">
        <v>102</v>
      </c>
      <c r="D37" s="21">
        <v>8.3799999999999999E-2</v>
      </c>
      <c r="E37" s="22">
        <v>0.48</v>
      </c>
      <c r="F37" s="21">
        <v>0.19550000000000001</v>
      </c>
      <c r="G37" s="22">
        <v>-0.42</v>
      </c>
      <c r="H37" s="21">
        <v>0.15759999999999999</v>
      </c>
      <c r="I37" s="22">
        <v>-2</v>
      </c>
      <c r="J37" s="23">
        <v>0.35309999999999997</v>
      </c>
      <c r="K37" s="22">
        <v>-1.1299999999999999</v>
      </c>
      <c r="L37" s="23">
        <v>390.14</v>
      </c>
      <c r="M37" s="29">
        <f t="shared" si="0"/>
        <v>884.19</v>
      </c>
      <c r="N37" s="38">
        <v>182.1</v>
      </c>
      <c r="O37" s="39">
        <v>6.34</v>
      </c>
      <c r="P37" s="38">
        <v>256.57</v>
      </c>
      <c r="Q37" s="39">
        <v>6.1</v>
      </c>
      <c r="R37" s="29"/>
      <c r="S37" s="23">
        <v>213.36</v>
      </c>
      <c r="T37" s="22">
        <v>0.68</v>
      </c>
      <c r="U37" s="23">
        <v>237.48</v>
      </c>
      <c r="V37" s="22">
        <v>0.61</v>
      </c>
      <c r="W37" s="23">
        <v>237.48</v>
      </c>
      <c r="X37" s="22">
        <v>0.61</v>
      </c>
      <c r="Y37" s="23">
        <v>237.48</v>
      </c>
      <c r="Z37" s="22">
        <v>0.61</v>
      </c>
      <c r="AA37" s="23">
        <v>356.22</v>
      </c>
      <c r="AB37" s="22">
        <v>0.61</v>
      </c>
      <c r="AC37" s="23">
        <v>474.96</v>
      </c>
      <c r="AD37" s="22">
        <v>0.61</v>
      </c>
      <c r="AE37" s="23">
        <v>591.96</v>
      </c>
      <c r="AF37" s="22">
        <v>0.66</v>
      </c>
      <c r="AG37" s="23">
        <v>2463.96</v>
      </c>
      <c r="AH37" s="22">
        <v>0.81</v>
      </c>
      <c r="AI37" s="23">
        <v>2931.96</v>
      </c>
      <c r="AJ37" s="22">
        <v>0.82</v>
      </c>
      <c r="AK37" s="23">
        <v>5891.96</v>
      </c>
      <c r="AL37" s="22">
        <v>0.84</v>
      </c>
      <c r="AM37" s="23">
        <v>8781.9599999999991</v>
      </c>
      <c r="AN37" s="22">
        <v>0.56000000000000005</v>
      </c>
      <c r="AO37" s="29"/>
      <c r="AP37" s="40">
        <v>0</v>
      </c>
      <c r="AQ37" s="41">
        <v>0</v>
      </c>
      <c r="AR37" s="40">
        <v>785.6</v>
      </c>
      <c r="AS37" s="41">
        <v>1.84</v>
      </c>
      <c r="AT37" s="40">
        <v>884.19</v>
      </c>
      <c r="AU37" s="41">
        <v>2.09</v>
      </c>
      <c r="AV37" s="29"/>
      <c r="AW37" s="42">
        <v>1.3</v>
      </c>
      <c r="AX37" s="42">
        <v>1.3</v>
      </c>
      <c r="AY37" s="22">
        <v>7.44</v>
      </c>
      <c r="AZ37" s="42">
        <v>0</v>
      </c>
      <c r="BA37" s="22">
        <v>0</v>
      </c>
      <c r="BB37" s="29"/>
      <c r="BC37" s="43">
        <v>86.8</v>
      </c>
      <c r="BD37" s="39">
        <v>3.52</v>
      </c>
      <c r="BE37" s="43">
        <v>78.5</v>
      </c>
      <c r="BF37" s="39">
        <v>3.56</v>
      </c>
      <c r="BG37" s="43">
        <v>52.1</v>
      </c>
      <c r="BH37" s="39">
        <v>1.96</v>
      </c>
      <c r="BI37" s="43">
        <v>11.6</v>
      </c>
      <c r="BJ37" s="39">
        <v>3.11</v>
      </c>
      <c r="BK37" s="29"/>
    </row>
    <row r="38" spans="1:63" x14ac:dyDescent="0.35">
      <c r="A38">
        <v>3</v>
      </c>
      <c r="B38" t="s">
        <v>103</v>
      </c>
      <c r="C38" t="s">
        <v>104</v>
      </c>
      <c r="D38" s="21">
        <v>0.1298</v>
      </c>
      <c r="E38" s="22">
        <v>0.69</v>
      </c>
      <c r="F38" s="21">
        <v>0.33200000000000002</v>
      </c>
      <c r="G38" s="22">
        <v>0.52</v>
      </c>
      <c r="H38" s="21">
        <v>0.26100000000000001</v>
      </c>
      <c r="I38" s="22">
        <v>-2.67</v>
      </c>
      <c r="J38" s="23">
        <v>0.59299999999999997</v>
      </c>
      <c r="K38" s="22">
        <v>-0.91</v>
      </c>
      <c r="L38" s="23">
        <v>414.92</v>
      </c>
      <c r="M38" s="29">
        <f t="shared" si="0"/>
        <v>968.08000000000015</v>
      </c>
      <c r="N38" s="38">
        <v>277.11</v>
      </c>
      <c r="O38" s="39">
        <v>9.48</v>
      </c>
      <c r="P38" s="38">
        <v>310.22000000000003</v>
      </c>
      <c r="Q38" s="39">
        <v>8.39</v>
      </c>
      <c r="R38" s="29"/>
      <c r="S38" s="23">
        <v>242.94</v>
      </c>
      <c r="T38" s="22">
        <v>3.61</v>
      </c>
      <c r="U38" s="23">
        <v>242.94</v>
      </c>
      <c r="V38" s="22">
        <v>3.61</v>
      </c>
      <c r="W38" s="23" t="s">
        <v>773</v>
      </c>
      <c r="X38" s="22" t="s">
        <v>773</v>
      </c>
      <c r="Y38" s="23" t="s">
        <v>773</v>
      </c>
      <c r="Z38" s="22" t="s">
        <v>773</v>
      </c>
      <c r="AA38" s="23" t="s">
        <v>773</v>
      </c>
      <c r="AB38" s="22" t="s">
        <v>773</v>
      </c>
      <c r="AC38" s="23" t="s">
        <v>773</v>
      </c>
      <c r="AD38" s="22" t="s">
        <v>773</v>
      </c>
      <c r="AE38" s="23" t="s">
        <v>773</v>
      </c>
      <c r="AF38" s="22" t="s">
        <v>773</v>
      </c>
      <c r="AG38" s="23" t="s">
        <v>773</v>
      </c>
      <c r="AH38" s="22" t="s">
        <v>773</v>
      </c>
      <c r="AI38" s="23" t="s">
        <v>773</v>
      </c>
      <c r="AJ38" s="22" t="s">
        <v>773</v>
      </c>
      <c r="AK38" s="23" t="s">
        <v>773</v>
      </c>
      <c r="AL38" s="22" t="s">
        <v>773</v>
      </c>
      <c r="AM38" s="23" t="s">
        <v>773</v>
      </c>
      <c r="AN38" s="22" t="s">
        <v>773</v>
      </c>
      <c r="AO38" s="29"/>
      <c r="AP38" s="40">
        <v>0</v>
      </c>
      <c r="AQ38" s="41">
        <v>0</v>
      </c>
      <c r="AR38" s="40">
        <v>934.97</v>
      </c>
      <c r="AS38" s="41">
        <v>3.93</v>
      </c>
      <c r="AT38" s="40">
        <v>968.08000000000015</v>
      </c>
      <c r="AU38" s="41">
        <v>3.79</v>
      </c>
      <c r="AV38" s="29"/>
      <c r="AW38" s="42">
        <v>1.7</v>
      </c>
      <c r="AX38" s="42">
        <v>1.7</v>
      </c>
      <c r="AY38" s="22">
        <v>3.03</v>
      </c>
      <c r="AZ38" s="42">
        <v>0</v>
      </c>
      <c r="BA38" s="22">
        <v>0</v>
      </c>
      <c r="BB38" s="29"/>
      <c r="BC38" s="43">
        <v>86.85</v>
      </c>
      <c r="BD38" s="39">
        <v>3.58</v>
      </c>
      <c r="BE38" s="43">
        <v>78.5</v>
      </c>
      <c r="BF38" s="39">
        <v>3.56</v>
      </c>
      <c r="BG38" s="43">
        <v>52.1</v>
      </c>
      <c r="BH38" s="39">
        <v>1.96</v>
      </c>
      <c r="BI38" s="43">
        <v>14.15</v>
      </c>
      <c r="BJ38" s="39">
        <v>2.17</v>
      </c>
      <c r="BK38" s="29"/>
    </row>
    <row r="39" spans="1:63" x14ac:dyDescent="0.35">
      <c r="A39">
        <v>3</v>
      </c>
      <c r="B39" t="s">
        <v>105</v>
      </c>
      <c r="C39" t="s">
        <v>106</v>
      </c>
      <c r="D39" s="21">
        <v>0.1258</v>
      </c>
      <c r="E39" s="22">
        <v>-8.41</v>
      </c>
      <c r="F39" s="21">
        <v>0.29199999999999998</v>
      </c>
      <c r="G39" s="22">
        <v>-9.8000000000000007</v>
      </c>
      <c r="H39" s="21">
        <v>0.2147</v>
      </c>
      <c r="I39" s="22">
        <v>-12.95</v>
      </c>
      <c r="J39" s="23">
        <v>0.50669999999999993</v>
      </c>
      <c r="K39" s="22">
        <v>-11.16</v>
      </c>
      <c r="L39" s="23">
        <v>434.41</v>
      </c>
      <c r="M39" s="29">
        <f t="shared" si="0"/>
        <v>884.91000000000008</v>
      </c>
      <c r="N39" s="38">
        <v>204.12</v>
      </c>
      <c r="O39" s="39">
        <v>0</v>
      </c>
      <c r="P39" s="38">
        <v>286.8</v>
      </c>
      <c r="Q39" s="39">
        <v>0</v>
      </c>
      <c r="R39" s="29"/>
      <c r="S39" s="23">
        <v>163.69999999999999</v>
      </c>
      <c r="T39" s="22">
        <v>2.89</v>
      </c>
      <c r="U39" s="23">
        <v>163.69999999999999</v>
      </c>
      <c r="V39" s="22">
        <v>2.89</v>
      </c>
      <c r="W39" s="23" t="s">
        <v>773</v>
      </c>
      <c r="X39" s="22" t="s">
        <v>773</v>
      </c>
      <c r="Y39" s="23" t="s">
        <v>773</v>
      </c>
      <c r="Z39" s="22" t="s">
        <v>773</v>
      </c>
      <c r="AA39" s="23" t="s">
        <v>773</v>
      </c>
      <c r="AB39" s="22" t="s">
        <v>773</v>
      </c>
      <c r="AC39" s="23" t="s">
        <v>773</v>
      </c>
      <c r="AD39" s="22" t="s">
        <v>773</v>
      </c>
      <c r="AE39" s="23" t="s">
        <v>773</v>
      </c>
      <c r="AF39" s="22" t="s">
        <v>773</v>
      </c>
      <c r="AG39" s="23" t="s">
        <v>773</v>
      </c>
      <c r="AH39" s="22" t="s">
        <v>773</v>
      </c>
      <c r="AI39" s="23" t="s">
        <v>773</v>
      </c>
      <c r="AJ39" s="22" t="s">
        <v>773</v>
      </c>
      <c r="AK39" s="23" t="s">
        <v>773</v>
      </c>
      <c r="AL39" s="22" t="s">
        <v>773</v>
      </c>
      <c r="AM39" s="23" t="s">
        <v>773</v>
      </c>
      <c r="AN39" s="22" t="s">
        <v>773</v>
      </c>
      <c r="AO39" s="29"/>
      <c r="AP39" s="40">
        <v>0</v>
      </c>
      <c r="AQ39" s="41">
        <v>0</v>
      </c>
      <c r="AR39" s="40">
        <v>802.23</v>
      </c>
      <c r="AS39" s="41">
        <v>-4.21</v>
      </c>
      <c r="AT39" s="40">
        <v>884.91000000000008</v>
      </c>
      <c r="AU39" s="41">
        <v>-3.83</v>
      </c>
      <c r="AV39" s="29"/>
      <c r="AW39" s="42">
        <v>1.5</v>
      </c>
      <c r="AX39" s="42">
        <v>1.5</v>
      </c>
      <c r="AY39" s="22">
        <v>0</v>
      </c>
      <c r="AZ39" s="42">
        <v>0</v>
      </c>
      <c r="BA39" s="22">
        <v>0</v>
      </c>
      <c r="BB39" s="29"/>
      <c r="BC39" s="43">
        <v>86.85</v>
      </c>
      <c r="BD39" s="39">
        <v>3.58</v>
      </c>
      <c r="BE39" s="43">
        <v>78.5</v>
      </c>
      <c r="BF39" s="39">
        <v>3.97</v>
      </c>
      <c r="BG39" s="43">
        <v>52.1</v>
      </c>
      <c r="BH39" s="39">
        <v>1.96</v>
      </c>
      <c r="BI39" s="43">
        <v>11.6</v>
      </c>
      <c r="BJ39" s="39">
        <v>3.11</v>
      </c>
      <c r="BK39" s="29"/>
    </row>
    <row r="40" spans="1:63" x14ac:dyDescent="0.35">
      <c r="A40">
        <v>3</v>
      </c>
      <c r="B40" t="s">
        <v>107</v>
      </c>
      <c r="C40" t="s">
        <v>108</v>
      </c>
      <c r="D40" s="21">
        <v>0.113</v>
      </c>
      <c r="E40" s="22">
        <v>3.7</v>
      </c>
      <c r="F40" s="21">
        <v>0.435</v>
      </c>
      <c r="G40" s="22">
        <v>0.9</v>
      </c>
      <c r="H40" s="21">
        <v>0.308</v>
      </c>
      <c r="I40" s="22">
        <v>-2.56</v>
      </c>
      <c r="J40" s="23">
        <v>0.74299999999999999</v>
      </c>
      <c r="K40" s="22">
        <v>-0.56000000000000005</v>
      </c>
      <c r="L40" s="23">
        <v>435.05</v>
      </c>
      <c r="M40" s="29">
        <f t="shared" si="0"/>
        <v>851.05</v>
      </c>
      <c r="N40" s="38">
        <v>230</v>
      </c>
      <c r="O40" s="39">
        <v>5.5</v>
      </c>
      <c r="P40" s="38">
        <v>230</v>
      </c>
      <c r="Q40" s="39">
        <v>5.5</v>
      </c>
      <c r="R40" s="29"/>
      <c r="S40" s="23">
        <v>186</v>
      </c>
      <c r="T40" s="22">
        <v>1.64</v>
      </c>
      <c r="U40" s="23">
        <v>186</v>
      </c>
      <c r="V40" s="22">
        <v>1.64</v>
      </c>
      <c r="W40" s="23">
        <v>186</v>
      </c>
      <c r="X40" s="22">
        <v>1.64</v>
      </c>
      <c r="Y40" s="23">
        <v>186</v>
      </c>
      <c r="Z40" s="22">
        <v>1.64</v>
      </c>
      <c r="AA40" s="23">
        <v>186</v>
      </c>
      <c r="AB40" s="22">
        <v>1.64</v>
      </c>
      <c r="AC40" s="23">
        <v>186</v>
      </c>
      <c r="AD40" s="22">
        <v>1.64</v>
      </c>
      <c r="AE40" s="23">
        <v>186</v>
      </c>
      <c r="AF40" s="22">
        <v>1.64</v>
      </c>
      <c r="AG40" s="23">
        <v>186</v>
      </c>
      <c r="AH40" s="22">
        <v>1.64</v>
      </c>
      <c r="AI40" s="23">
        <v>186</v>
      </c>
      <c r="AJ40" s="22">
        <v>1.64</v>
      </c>
      <c r="AK40" s="23">
        <v>186</v>
      </c>
      <c r="AL40" s="22">
        <v>1.64</v>
      </c>
      <c r="AM40" s="23">
        <v>186</v>
      </c>
      <c r="AN40" s="22">
        <v>1.64</v>
      </c>
      <c r="AO40" s="29"/>
      <c r="AP40" s="40">
        <v>0</v>
      </c>
      <c r="AQ40" s="41">
        <v>0</v>
      </c>
      <c r="AR40" s="40">
        <v>851.05</v>
      </c>
      <c r="AS40" s="41">
        <v>3.72</v>
      </c>
      <c r="AT40" s="40">
        <v>851.05</v>
      </c>
      <c r="AU40" s="41">
        <v>3.72</v>
      </c>
      <c r="AV40" s="29"/>
      <c r="AW40" s="42">
        <v>0</v>
      </c>
      <c r="AX40" s="42">
        <v>0</v>
      </c>
      <c r="AY40" s="22">
        <v>0</v>
      </c>
      <c r="AZ40" s="42">
        <v>0</v>
      </c>
      <c r="BA40" s="22">
        <v>0</v>
      </c>
      <c r="BB40" s="29"/>
      <c r="BC40" s="43">
        <v>86.85</v>
      </c>
      <c r="BD40" s="39">
        <v>3.58</v>
      </c>
      <c r="BE40" s="43">
        <v>78.5</v>
      </c>
      <c r="BF40" s="39">
        <v>3.56</v>
      </c>
      <c r="BG40" s="43">
        <v>52.1</v>
      </c>
      <c r="BH40" s="39">
        <v>1.96</v>
      </c>
      <c r="BI40" s="43">
        <v>12.45</v>
      </c>
      <c r="BJ40" s="39">
        <v>2.4700000000000002</v>
      </c>
      <c r="BK40" s="29"/>
    </row>
    <row r="41" spans="1:63" x14ac:dyDescent="0.35">
      <c r="A41">
        <v>3</v>
      </c>
      <c r="B41" t="s">
        <v>109</v>
      </c>
      <c r="C41" t="s">
        <v>110</v>
      </c>
      <c r="D41" s="21">
        <v>0.1042</v>
      </c>
      <c r="E41" s="22">
        <v>13.81</v>
      </c>
      <c r="F41" s="21">
        <v>0.2737</v>
      </c>
      <c r="G41" s="22">
        <v>9.91</v>
      </c>
      <c r="H41" s="21">
        <v>0.21909999999999999</v>
      </c>
      <c r="I41" s="22">
        <v>9.92</v>
      </c>
      <c r="J41" s="23">
        <v>0.49280000000000002</v>
      </c>
      <c r="K41" s="22">
        <v>9.92</v>
      </c>
      <c r="L41" s="23">
        <v>419.87</v>
      </c>
      <c r="M41" s="29">
        <f t="shared" si="0"/>
        <v>905.2700000000001</v>
      </c>
      <c r="N41" s="38">
        <v>193.55</v>
      </c>
      <c r="O41" s="39">
        <v>0</v>
      </c>
      <c r="P41" s="38">
        <v>238.55</v>
      </c>
      <c r="Q41" s="39">
        <v>0</v>
      </c>
      <c r="R41" s="29"/>
      <c r="S41" s="23">
        <v>246.85</v>
      </c>
      <c r="T41" s="22">
        <v>3.5</v>
      </c>
      <c r="U41" s="23">
        <v>246.85</v>
      </c>
      <c r="V41" s="22">
        <v>3.5</v>
      </c>
      <c r="W41" s="23">
        <v>246.85</v>
      </c>
      <c r="X41" s="22">
        <v>3.5</v>
      </c>
      <c r="Y41" s="23">
        <v>246.85</v>
      </c>
      <c r="Z41" s="22">
        <v>3.5</v>
      </c>
      <c r="AA41" s="23">
        <v>246.85</v>
      </c>
      <c r="AB41" s="22">
        <v>3.5</v>
      </c>
      <c r="AC41" s="23">
        <v>246.85</v>
      </c>
      <c r="AD41" s="22">
        <v>3.5</v>
      </c>
      <c r="AE41" s="23">
        <v>246.85</v>
      </c>
      <c r="AF41" s="22">
        <v>3.5</v>
      </c>
      <c r="AG41" s="23">
        <v>854.85</v>
      </c>
      <c r="AH41" s="22">
        <v>2.93</v>
      </c>
      <c r="AI41" s="23">
        <v>1006.85</v>
      </c>
      <c r="AJ41" s="22">
        <v>2.9</v>
      </c>
      <c r="AK41" s="23">
        <v>2336.85</v>
      </c>
      <c r="AL41" s="22">
        <v>2.79</v>
      </c>
      <c r="AM41" s="23">
        <v>9856.85</v>
      </c>
      <c r="AN41" s="22">
        <v>3.18</v>
      </c>
      <c r="AO41" s="29"/>
      <c r="AP41" s="40">
        <v>0</v>
      </c>
      <c r="AQ41" s="41">
        <v>0</v>
      </c>
      <c r="AR41" s="40">
        <v>860.2700000000001</v>
      </c>
      <c r="AS41" s="41">
        <v>7.4</v>
      </c>
      <c r="AT41" s="40">
        <v>905.2700000000001</v>
      </c>
      <c r="AU41" s="41">
        <v>7.01</v>
      </c>
      <c r="AV41" s="29"/>
      <c r="AW41" s="42">
        <v>1.45</v>
      </c>
      <c r="AX41" s="42">
        <v>1.75</v>
      </c>
      <c r="AY41" s="22">
        <v>12.9</v>
      </c>
      <c r="AZ41" s="42">
        <v>0</v>
      </c>
      <c r="BA41" s="22">
        <v>0</v>
      </c>
      <c r="BB41" s="29"/>
      <c r="BC41" s="43">
        <v>86.85</v>
      </c>
      <c r="BD41" s="39">
        <v>3.58</v>
      </c>
      <c r="BE41" s="43">
        <v>78.5</v>
      </c>
      <c r="BF41" s="39">
        <v>3.56</v>
      </c>
      <c r="BG41" s="43">
        <v>52.1</v>
      </c>
      <c r="BH41" s="39">
        <v>1.96</v>
      </c>
      <c r="BI41" s="43">
        <v>9.25</v>
      </c>
      <c r="BJ41" s="39">
        <v>2.21</v>
      </c>
      <c r="BK41" s="29"/>
    </row>
    <row r="42" spans="1:63" x14ac:dyDescent="0.35">
      <c r="A42">
        <v>3</v>
      </c>
      <c r="B42" t="s">
        <v>111</v>
      </c>
      <c r="C42" t="s">
        <v>112</v>
      </c>
      <c r="D42" s="21">
        <v>9.5409999999999995E-2</v>
      </c>
      <c r="E42" s="22">
        <v>7.05</v>
      </c>
      <c r="F42" s="21">
        <v>9.5409999999999995E-2</v>
      </c>
      <c r="G42" s="22">
        <v>2.74</v>
      </c>
      <c r="H42" s="21">
        <v>0.16102</v>
      </c>
      <c r="I42" s="22">
        <v>8.6999999999999993</v>
      </c>
      <c r="J42" s="23">
        <v>0.25642999999999999</v>
      </c>
      <c r="K42" s="22">
        <v>6.4</v>
      </c>
      <c r="L42" s="23">
        <v>422.88</v>
      </c>
      <c r="M42" s="29">
        <f t="shared" si="0"/>
        <v>1043.0899999999999</v>
      </c>
      <c r="N42" s="38">
        <v>247.73</v>
      </c>
      <c r="O42" s="39">
        <v>3.13</v>
      </c>
      <c r="P42" s="38">
        <v>294.68</v>
      </c>
      <c r="Q42" s="39">
        <v>4.74</v>
      </c>
      <c r="R42" s="29"/>
      <c r="S42" s="23">
        <v>325.52999999999997</v>
      </c>
      <c r="T42" s="22">
        <v>9.4</v>
      </c>
      <c r="U42" s="23">
        <v>325.52999999999997</v>
      </c>
      <c r="V42" s="22">
        <v>9.4</v>
      </c>
      <c r="W42" s="23" t="s">
        <v>773</v>
      </c>
      <c r="X42" s="22" t="s">
        <v>773</v>
      </c>
      <c r="Y42" s="23" t="s">
        <v>773</v>
      </c>
      <c r="Z42" s="22" t="s">
        <v>773</v>
      </c>
      <c r="AA42" s="23" t="s">
        <v>773</v>
      </c>
      <c r="AB42" s="22" t="s">
        <v>773</v>
      </c>
      <c r="AC42" s="23" t="s">
        <v>773</v>
      </c>
      <c r="AD42" s="22" t="s">
        <v>773</v>
      </c>
      <c r="AE42" s="23" t="s">
        <v>773</v>
      </c>
      <c r="AF42" s="22" t="s">
        <v>773</v>
      </c>
      <c r="AG42" s="23" t="s">
        <v>773</v>
      </c>
      <c r="AH42" s="22" t="s">
        <v>773</v>
      </c>
      <c r="AI42" s="23" t="s">
        <v>773</v>
      </c>
      <c r="AJ42" s="22" t="s">
        <v>773</v>
      </c>
      <c r="AK42" s="23" t="s">
        <v>773</v>
      </c>
      <c r="AL42" s="22" t="s">
        <v>773</v>
      </c>
      <c r="AM42" s="23" t="s">
        <v>773</v>
      </c>
      <c r="AN42" s="22" t="s">
        <v>773</v>
      </c>
      <c r="AO42" s="29"/>
      <c r="AP42" s="40">
        <v>0</v>
      </c>
      <c r="AQ42" s="41">
        <v>0</v>
      </c>
      <c r="AR42" s="40">
        <v>996.14</v>
      </c>
      <c r="AS42" s="41">
        <v>6.79</v>
      </c>
      <c r="AT42" s="40">
        <v>1043.0899999999999</v>
      </c>
      <c r="AU42" s="41">
        <v>7.1</v>
      </c>
      <c r="AV42" s="29"/>
      <c r="AW42" s="42">
        <v>1.1000000000000001</v>
      </c>
      <c r="AX42" s="42">
        <v>1.75</v>
      </c>
      <c r="AY42" s="22">
        <v>0</v>
      </c>
      <c r="AZ42" s="42">
        <v>0</v>
      </c>
      <c r="BA42" s="22">
        <v>0</v>
      </c>
      <c r="BB42" s="29"/>
      <c r="BC42" s="43">
        <v>86.85</v>
      </c>
      <c r="BD42" s="39">
        <v>3.58</v>
      </c>
      <c r="BE42" s="43">
        <v>78.5</v>
      </c>
      <c r="BF42" s="39">
        <v>3.56</v>
      </c>
      <c r="BG42" s="43">
        <v>52.1</v>
      </c>
      <c r="BH42" s="39">
        <v>1.96</v>
      </c>
      <c r="BI42" s="43">
        <v>8.3000000000000007</v>
      </c>
      <c r="BJ42" s="39">
        <v>9.93</v>
      </c>
      <c r="BK42" s="29"/>
    </row>
    <row r="43" spans="1:63" x14ac:dyDescent="0.35">
      <c r="A43">
        <v>3</v>
      </c>
      <c r="B43" t="s">
        <v>113</v>
      </c>
      <c r="C43" t="s">
        <v>114</v>
      </c>
      <c r="D43" s="21">
        <v>9.5799999999999996E-2</v>
      </c>
      <c r="E43" s="22">
        <v>10.199999999999999</v>
      </c>
      <c r="F43" s="21">
        <v>0.20380000000000001</v>
      </c>
      <c r="G43" s="22">
        <v>7.9</v>
      </c>
      <c r="H43" s="21">
        <v>0.1331</v>
      </c>
      <c r="I43" s="22">
        <v>6.11</v>
      </c>
      <c r="J43" s="23">
        <v>0.33689999999999998</v>
      </c>
      <c r="K43" s="22">
        <v>7.18</v>
      </c>
      <c r="L43" s="23">
        <v>455.07</v>
      </c>
      <c r="M43" s="29">
        <f t="shared" si="0"/>
        <v>918.54</v>
      </c>
      <c r="N43" s="38">
        <v>220.15</v>
      </c>
      <c r="O43" s="39">
        <v>4.76</v>
      </c>
      <c r="P43" s="38">
        <v>250.29</v>
      </c>
      <c r="Q43" s="39">
        <v>-18.28</v>
      </c>
      <c r="R43" s="29"/>
      <c r="S43" s="23">
        <v>213.18</v>
      </c>
      <c r="T43" s="22">
        <v>-2.29</v>
      </c>
      <c r="U43" s="23">
        <v>213.18</v>
      </c>
      <c r="V43" s="22">
        <v>-2.29</v>
      </c>
      <c r="W43" s="23" t="s">
        <v>773</v>
      </c>
      <c r="X43" s="22" t="s">
        <v>773</v>
      </c>
      <c r="Y43" s="23" t="s">
        <v>773</v>
      </c>
      <c r="Z43" s="22" t="s">
        <v>773</v>
      </c>
      <c r="AA43" s="23" t="s">
        <v>773</v>
      </c>
      <c r="AB43" s="22" t="s">
        <v>773</v>
      </c>
      <c r="AC43" s="23" t="s">
        <v>773</v>
      </c>
      <c r="AD43" s="22" t="s">
        <v>773</v>
      </c>
      <c r="AE43" s="23" t="s">
        <v>773</v>
      </c>
      <c r="AF43" s="22" t="s">
        <v>773</v>
      </c>
      <c r="AG43" s="23" t="s">
        <v>773</v>
      </c>
      <c r="AH43" s="22" t="s">
        <v>773</v>
      </c>
      <c r="AI43" s="23" t="s">
        <v>773</v>
      </c>
      <c r="AJ43" s="22" t="s">
        <v>773</v>
      </c>
      <c r="AK43" s="23" t="s">
        <v>773</v>
      </c>
      <c r="AL43" s="22" t="s">
        <v>773</v>
      </c>
      <c r="AM43" s="23" t="s">
        <v>773</v>
      </c>
      <c r="AN43" s="22" t="s">
        <v>773</v>
      </c>
      <c r="AO43" s="29"/>
      <c r="AP43" s="40">
        <v>0</v>
      </c>
      <c r="AQ43" s="41">
        <v>0</v>
      </c>
      <c r="AR43" s="40">
        <v>888.40000000000009</v>
      </c>
      <c r="AS43" s="41">
        <v>5.6</v>
      </c>
      <c r="AT43" s="40">
        <v>918.54</v>
      </c>
      <c r="AU43" s="41">
        <v>-2.02</v>
      </c>
      <c r="AV43" s="29"/>
      <c r="AW43" s="42">
        <v>1</v>
      </c>
      <c r="AX43" s="42">
        <v>2</v>
      </c>
      <c r="AY43" s="22">
        <v>5.26</v>
      </c>
      <c r="AZ43" s="42">
        <v>0</v>
      </c>
      <c r="BA43" s="22">
        <v>0</v>
      </c>
      <c r="BB43" s="29"/>
      <c r="BC43" s="43">
        <v>86.85</v>
      </c>
      <c r="BD43" s="39">
        <v>3.58</v>
      </c>
      <c r="BE43" s="43">
        <v>78.5</v>
      </c>
      <c r="BF43" s="39">
        <v>3.56</v>
      </c>
      <c r="BG43" s="43">
        <v>52.1</v>
      </c>
      <c r="BH43" s="39">
        <v>1.96</v>
      </c>
      <c r="BI43" s="43">
        <v>8.65</v>
      </c>
      <c r="BJ43" s="39">
        <v>2.98</v>
      </c>
      <c r="BK43" s="29"/>
    </row>
    <row r="44" spans="1:63" x14ac:dyDescent="0.35">
      <c r="A44">
        <v>3</v>
      </c>
      <c r="B44" t="s">
        <v>115</v>
      </c>
      <c r="C44" t="s">
        <v>116</v>
      </c>
      <c r="D44" s="21">
        <v>8.1699999999999995E-2</v>
      </c>
      <c r="E44" s="22">
        <v>3.19</v>
      </c>
      <c r="F44" s="21">
        <v>0.1797</v>
      </c>
      <c r="G44" s="22">
        <v>5.73</v>
      </c>
      <c r="H44" s="21">
        <v>0.1129</v>
      </c>
      <c r="I44" s="22">
        <v>5.86</v>
      </c>
      <c r="J44" s="23">
        <v>0.29259999999999997</v>
      </c>
      <c r="K44" s="22">
        <v>5.78</v>
      </c>
      <c r="L44" s="23">
        <v>394.05</v>
      </c>
      <c r="M44" s="29">
        <f t="shared" si="0"/>
        <v>835.48</v>
      </c>
      <c r="N44" s="38">
        <v>208.86</v>
      </c>
      <c r="O44" s="39">
        <v>13.29</v>
      </c>
      <c r="P44" s="38">
        <v>237.73</v>
      </c>
      <c r="Q44" s="39">
        <v>11.22</v>
      </c>
      <c r="R44" s="29"/>
      <c r="S44" s="23">
        <v>203.7</v>
      </c>
      <c r="T44" s="22">
        <v>7.83</v>
      </c>
      <c r="U44" s="23">
        <v>203.7</v>
      </c>
      <c r="V44" s="22">
        <v>7.83</v>
      </c>
      <c r="W44" s="23">
        <v>203.7</v>
      </c>
      <c r="X44" s="22">
        <v>7.83</v>
      </c>
      <c r="Y44" s="23">
        <v>203.7</v>
      </c>
      <c r="Z44" s="22">
        <v>7.83</v>
      </c>
      <c r="AA44" s="23">
        <v>203.7</v>
      </c>
      <c r="AB44" s="22">
        <v>7.83</v>
      </c>
      <c r="AC44" s="23">
        <v>394.77</v>
      </c>
      <c r="AD44" s="22">
        <v>7.83</v>
      </c>
      <c r="AE44" s="23">
        <v>394.77</v>
      </c>
      <c r="AF44" s="22">
        <v>7.83</v>
      </c>
      <c r="AG44" s="23">
        <v>1790.85</v>
      </c>
      <c r="AH44" s="22">
        <v>7.83</v>
      </c>
      <c r="AI44" s="23">
        <v>2256.21</v>
      </c>
      <c r="AJ44" s="22">
        <v>7.83</v>
      </c>
      <c r="AK44" s="23">
        <v>6328.1100000000006</v>
      </c>
      <c r="AL44" s="22">
        <v>7.83</v>
      </c>
      <c r="AM44" s="23">
        <v>28384.46</v>
      </c>
      <c r="AN44" s="22">
        <v>7.1</v>
      </c>
      <c r="AO44" s="29"/>
      <c r="AP44" s="40">
        <v>0</v>
      </c>
      <c r="AQ44" s="41">
        <v>0</v>
      </c>
      <c r="AR44" s="40">
        <v>806.61000000000013</v>
      </c>
      <c r="AS44" s="41">
        <v>6.81</v>
      </c>
      <c r="AT44" s="40">
        <v>835.48</v>
      </c>
      <c r="AU44" s="41">
        <v>6.5</v>
      </c>
      <c r="AV44" s="29"/>
      <c r="AW44" s="42">
        <v>1.1499999999999999</v>
      </c>
      <c r="AX44" s="42">
        <v>1.5</v>
      </c>
      <c r="AY44" s="22">
        <v>0</v>
      </c>
      <c r="AZ44" s="42">
        <v>0</v>
      </c>
      <c r="BA44" s="22">
        <v>0</v>
      </c>
      <c r="BB44" s="29"/>
      <c r="BC44" s="43">
        <v>86.85</v>
      </c>
      <c r="BD44" s="39">
        <v>3.58</v>
      </c>
      <c r="BE44" s="43">
        <v>78.5</v>
      </c>
      <c r="BF44" s="39">
        <v>3.56</v>
      </c>
      <c r="BG44" s="43">
        <v>52.1</v>
      </c>
      <c r="BH44" s="39">
        <v>1.96</v>
      </c>
      <c r="BI44" s="43">
        <v>17.850000000000001</v>
      </c>
      <c r="BJ44" s="39">
        <v>5</v>
      </c>
      <c r="BK44" s="29"/>
    </row>
    <row r="45" spans="1:63" x14ac:dyDescent="0.35">
      <c r="A45">
        <v>4</v>
      </c>
      <c r="B45" t="s">
        <v>117</v>
      </c>
      <c r="C45" t="s">
        <v>118</v>
      </c>
      <c r="D45" s="21">
        <v>0.1178</v>
      </c>
      <c r="E45" s="22">
        <v>3.26</v>
      </c>
      <c r="F45" s="21">
        <v>0.40989999999999999</v>
      </c>
      <c r="G45" s="22">
        <v>12.86</v>
      </c>
      <c r="H45" s="21">
        <v>0.31630000000000003</v>
      </c>
      <c r="I45" s="22">
        <v>12.47</v>
      </c>
      <c r="J45" s="23">
        <v>0.72619999999999996</v>
      </c>
      <c r="K45" s="22">
        <v>12.69</v>
      </c>
      <c r="L45" s="23">
        <v>431.22</v>
      </c>
      <c r="M45" s="29">
        <f t="shared" si="0"/>
        <v>1068.52</v>
      </c>
      <c r="N45" s="38">
        <v>268.79000000000002</v>
      </c>
      <c r="O45" s="39">
        <v>2</v>
      </c>
      <c r="P45" s="38">
        <v>293.02</v>
      </c>
      <c r="Q45" s="39">
        <v>2</v>
      </c>
      <c r="R45" s="29"/>
      <c r="S45" s="23">
        <v>321.83999999999997</v>
      </c>
      <c r="T45" s="22">
        <v>3.51</v>
      </c>
      <c r="U45" s="23">
        <v>344.28</v>
      </c>
      <c r="V45" s="22">
        <v>3.54</v>
      </c>
      <c r="W45" s="23">
        <v>471.24</v>
      </c>
      <c r="X45" s="22">
        <v>3.53</v>
      </c>
      <c r="Y45" s="23">
        <v>471.24</v>
      </c>
      <c r="Z45" s="22">
        <v>3.53</v>
      </c>
      <c r="AA45" s="23">
        <v>521.72</v>
      </c>
      <c r="AB45" s="22">
        <v>3.07</v>
      </c>
      <c r="AC45" s="23">
        <v>573.24</v>
      </c>
      <c r="AD45" s="22">
        <v>2.89</v>
      </c>
      <c r="AE45" s="23">
        <v>624.24</v>
      </c>
      <c r="AF45" s="22">
        <v>2.64</v>
      </c>
      <c r="AG45" s="23">
        <v>1389.2399999999998</v>
      </c>
      <c r="AH45" s="22">
        <v>1.17</v>
      </c>
      <c r="AI45" s="23">
        <v>1644.2399999999998</v>
      </c>
      <c r="AJ45" s="22">
        <v>0.99</v>
      </c>
      <c r="AK45" s="23">
        <v>3429.24</v>
      </c>
      <c r="AL45" s="22">
        <v>0.47</v>
      </c>
      <c r="AM45" s="23">
        <v>15669.24</v>
      </c>
      <c r="AN45" s="22">
        <v>0.1</v>
      </c>
      <c r="AO45" s="29"/>
      <c r="AP45" s="40">
        <v>0</v>
      </c>
      <c r="AQ45" s="41">
        <v>0</v>
      </c>
      <c r="AR45" s="40">
        <v>1021.8499999999999</v>
      </c>
      <c r="AS45" s="41">
        <v>3.01</v>
      </c>
      <c r="AT45" s="40">
        <v>1068.52</v>
      </c>
      <c r="AU45" s="41">
        <v>3</v>
      </c>
      <c r="AV45" s="29"/>
      <c r="AW45" s="42">
        <v>1.05</v>
      </c>
      <c r="AX45" s="42">
        <v>1.7</v>
      </c>
      <c r="AY45" s="22">
        <v>3.03</v>
      </c>
      <c r="AZ45" s="42">
        <v>0</v>
      </c>
      <c r="BA45" s="22">
        <v>0</v>
      </c>
      <c r="BB45" s="29"/>
      <c r="BC45" s="43">
        <v>86.85</v>
      </c>
      <c r="BD45" s="39">
        <v>3.55</v>
      </c>
      <c r="BE45" s="43">
        <v>78.5</v>
      </c>
      <c r="BF45" s="39">
        <v>3.56</v>
      </c>
      <c r="BG45" s="43">
        <v>52.1</v>
      </c>
      <c r="BH45" s="39">
        <v>1.96</v>
      </c>
      <c r="BI45" s="43">
        <v>24.35</v>
      </c>
      <c r="BJ45" s="39">
        <v>2.31</v>
      </c>
      <c r="BK45" s="29"/>
    </row>
    <row r="46" spans="1:63" x14ac:dyDescent="0.35">
      <c r="A46">
        <v>4</v>
      </c>
      <c r="B46" t="s">
        <v>119</v>
      </c>
      <c r="C46" t="s">
        <v>120</v>
      </c>
      <c r="D46" s="21">
        <v>0.13619999999999999</v>
      </c>
      <c r="E46" s="22">
        <v>-0.68</v>
      </c>
      <c r="F46" s="21">
        <v>0.43830000000000002</v>
      </c>
      <c r="G46" s="22">
        <v>1.92</v>
      </c>
      <c r="H46" s="21">
        <v>0.33069999999999999</v>
      </c>
      <c r="I46" s="22">
        <v>-1.79</v>
      </c>
      <c r="J46" s="23">
        <v>0.76900000000000002</v>
      </c>
      <c r="K46" s="22">
        <v>0.28999999999999998</v>
      </c>
      <c r="L46" s="23">
        <v>604.57000000000005</v>
      </c>
      <c r="M46" s="29">
        <f t="shared" si="0"/>
        <v>1070.3</v>
      </c>
      <c r="N46" s="38">
        <v>200.95</v>
      </c>
      <c r="O46" s="39">
        <v>2.76</v>
      </c>
      <c r="P46" s="38">
        <v>236.89</v>
      </c>
      <c r="Q46" s="39">
        <v>3.41</v>
      </c>
      <c r="R46" s="29"/>
      <c r="S46" s="23">
        <v>228.84</v>
      </c>
      <c r="T46" s="22">
        <v>5.13</v>
      </c>
      <c r="U46" s="23">
        <v>228.84</v>
      </c>
      <c r="V46" s="22">
        <v>5.13</v>
      </c>
      <c r="W46" s="23">
        <v>228.89</v>
      </c>
      <c r="X46" s="22">
        <v>5.15</v>
      </c>
      <c r="Y46" s="23">
        <v>228.89</v>
      </c>
      <c r="Z46" s="22">
        <v>5.15</v>
      </c>
      <c r="AA46" s="23">
        <v>228.89</v>
      </c>
      <c r="AB46" s="22">
        <v>5.15</v>
      </c>
      <c r="AC46" s="23">
        <v>228.89</v>
      </c>
      <c r="AD46" s="22">
        <v>5.15</v>
      </c>
      <c r="AE46" s="23">
        <v>228.89</v>
      </c>
      <c r="AF46" s="22">
        <v>5.15</v>
      </c>
      <c r="AG46" s="23">
        <v>1099.6099999999999</v>
      </c>
      <c r="AH46" s="22">
        <v>1.03</v>
      </c>
      <c r="AI46" s="23">
        <v>1099.6099999999999</v>
      </c>
      <c r="AJ46" s="22">
        <v>1.03</v>
      </c>
      <c r="AK46" s="23">
        <v>2623.37</v>
      </c>
      <c r="AL46" s="22">
        <v>0.43</v>
      </c>
      <c r="AM46" s="23">
        <v>13072.01</v>
      </c>
      <c r="AN46" s="22">
        <v>0.09</v>
      </c>
      <c r="AO46" s="29"/>
      <c r="AP46" s="40">
        <v>0</v>
      </c>
      <c r="AQ46" s="41">
        <v>0</v>
      </c>
      <c r="AR46" s="40">
        <v>1034.3599999999999</v>
      </c>
      <c r="AS46" s="41">
        <v>1.22</v>
      </c>
      <c r="AT46" s="40">
        <v>1070.3</v>
      </c>
      <c r="AU46" s="41">
        <v>1.41</v>
      </c>
      <c r="AV46" s="29"/>
      <c r="AW46" s="42">
        <v>1</v>
      </c>
      <c r="AX46" s="42">
        <v>1.6</v>
      </c>
      <c r="AY46" s="22" t="s">
        <v>774</v>
      </c>
      <c r="AZ46" s="42">
        <v>0</v>
      </c>
      <c r="BA46" s="22">
        <v>0</v>
      </c>
      <c r="BB46" s="29"/>
      <c r="BC46" s="43">
        <v>86.85</v>
      </c>
      <c r="BD46" s="39">
        <v>3.55</v>
      </c>
      <c r="BE46" s="43">
        <v>78.5</v>
      </c>
      <c r="BF46" s="39">
        <v>3.56</v>
      </c>
      <c r="BG46" s="43">
        <v>52.1</v>
      </c>
      <c r="BH46" s="39">
        <v>1.96</v>
      </c>
      <c r="BI46" s="43">
        <v>10.6</v>
      </c>
      <c r="BJ46" s="39">
        <v>1.92</v>
      </c>
      <c r="BK46" s="29"/>
    </row>
    <row r="47" spans="1:63" x14ac:dyDescent="0.35">
      <c r="A47">
        <v>4</v>
      </c>
      <c r="B47" t="s">
        <v>121</v>
      </c>
      <c r="C47" t="s">
        <v>122</v>
      </c>
      <c r="D47" s="21">
        <v>0.104</v>
      </c>
      <c r="E47" s="22">
        <v>12.1</v>
      </c>
      <c r="F47" s="21">
        <v>0.2329</v>
      </c>
      <c r="G47" s="22">
        <v>3.47</v>
      </c>
      <c r="H47" s="21">
        <v>0.22159999999999999</v>
      </c>
      <c r="I47" s="22">
        <v>2.94</v>
      </c>
      <c r="J47" s="23">
        <v>0.45450000000000002</v>
      </c>
      <c r="K47" s="22">
        <v>3.21</v>
      </c>
      <c r="L47" s="23">
        <v>526.69000000000005</v>
      </c>
      <c r="M47" s="29">
        <f t="shared" si="0"/>
        <v>935.77</v>
      </c>
      <c r="N47" s="38">
        <v>232.56</v>
      </c>
      <c r="O47" s="39">
        <v>2.2000000000000002</v>
      </c>
      <c r="P47" s="38">
        <v>260.13</v>
      </c>
      <c r="Q47" s="39">
        <v>1.96</v>
      </c>
      <c r="R47" s="29"/>
      <c r="S47" s="23">
        <v>148.94999999999999</v>
      </c>
      <c r="T47" s="22">
        <v>3.83</v>
      </c>
      <c r="U47" s="23">
        <v>148.94999999999999</v>
      </c>
      <c r="V47" s="22">
        <v>3.83</v>
      </c>
      <c r="W47" s="23">
        <v>149.14999999999998</v>
      </c>
      <c r="X47" s="22">
        <v>3.97</v>
      </c>
      <c r="Y47" s="23">
        <v>149.14999999999998</v>
      </c>
      <c r="Z47" s="22">
        <v>3.97</v>
      </c>
      <c r="AA47" s="23">
        <v>149.14999999999998</v>
      </c>
      <c r="AB47" s="22">
        <v>3.97</v>
      </c>
      <c r="AC47" s="23">
        <v>149.14999999999998</v>
      </c>
      <c r="AD47" s="22">
        <v>3.97</v>
      </c>
      <c r="AE47" s="23">
        <v>149.14999999999998</v>
      </c>
      <c r="AF47" s="22">
        <v>3.97</v>
      </c>
      <c r="AG47" s="23">
        <v>766.35</v>
      </c>
      <c r="AH47" s="22">
        <v>4.5</v>
      </c>
      <c r="AI47" s="23">
        <v>766.35</v>
      </c>
      <c r="AJ47" s="22">
        <v>4.5</v>
      </c>
      <c r="AK47" s="23">
        <v>2246.35</v>
      </c>
      <c r="AL47" s="22">
        <v>3.84</v>
      </c>
      <c r="AM47" s="23">
        <v>8226.35</v>
      </c>
      <c r="AN47" s="22">
        <v>3.82</v>
      </c>
      <c r="AO47" s="29"/>
      <c r="AP47" s="40">
        <v>0</v>
      </c>
      <c r="AQ47" s="41">
        <v>0</v>
      </c>
      <c r="AR47" s="40">
        <v>908.2</v>
      </c>
      <c r="AS47" s="41">
        <v>8.01</v>
      </c>
      <c r="AT47" s="40">
        <v>935.77</v>
      </c>
      <c r="AU47" s="41">
        <v>7.75</v>
      </c>
      <c r="AV47" s="29"/>
      <c r="AW47" s="42">
        <v>1</v>
      </c>
      <c r="AX47" s="42">
        <v>1.5</v>
      </c>
      <c r="AY47" s="22">
        <v>3.45</v>
      </c>
      <c r="AZ47" s="42">
        <v>0</v>
      </c>
      <c r="BA47" s="22">
        <v>0</v>
      </c>
      <c r="BB47" s="29"/>
      <c r="BC47" s="43">
        <v>86.85</v>
      </c>
      <c r="BD47" s="39">
        <v>3.58</v>
      </c>
      <c r="BE47" s="43">
        <v>78.5</v>
      </c>
      <c r="BF47" s="39">
        <v>3.56</v>
      </c>
      <c r="BG47" s="43">
        <v>52.1</v>
      </c>
      <c r="BH47" s="39">
        <v>1.96</v>
      </c>
      <c r="BI47" s="43">
        <v>8.1999999999999993</v>
      </c>
      <c r="BJ47" s="39">
        <v>3.14</v>
      </c>
      <c r="BK47" s="29"/>
    </row>
    <row r="48" spans="1:63" x14ac:dyDescent="0.35">
      <c r="A48">
        <v>4</v>
      </c>
      <c r="B48" t="s">
        <v>123</v>
      </c>
      <c r="C48" t="s">
        <v>124</v>
      </c>
      <c r="D48" s="21">
        <v>9.69E-2</v>
      </c>
      <c r="E48" s="22">
        <v>2.1</v>
      </c>
      <c r="F48" s="21">
        <v>0.2913</v>
      </c>
      <c r="G48" s="22">
        <v>4.4000000000000004</v>
      </c>
      <c r="H48" s="21">
        <v>0.2261</v>
      </c>
      <c r="I48" s="22">
        <v>1.61</v>
      </c>
      <c r="J48" s="23">
        <v>0.51739999999999997</v>
      </c>
      <c r="K48" s="22">
        <v>3.16</v>
      </c>
      <c r="L48" s="23">
        <v>464.35</v>
      </c>
      <c r="M48" s="29">
        <f t="shared" si="0"/>
        <v>971.52</v>
      </c>
      <c r="N48" s="38">
        <v>179.19</v>
      </c>
      <c r="O48" s="39">
        <v>-4.53</v>
      </c>
      <c r="P48" s="38">
        <v>208.87</v>
      </c>
      <c r="Q48" s="39">
        <v>-3.91</v>
      </c>
      <c r="R48" s="29"/>
      <c r="S48" s="23">
        <v>298.3</v>
      </c>
      <c r="T48" s="22">
        <v>6.31</v>
      </c>
      <c r="U48" s="23">
        <v>298.3</v>
      </c>
      <c r="V48" s="22">
        <v>6.31</v>
      </c>
      <c r="W48" s="23">
        <v>298.3</v>
      </c>
      <c r="X48" s="22">
        <v>6.31</v>
      </c>
      <c r="Y48" s="23">
        <v>298.3</v>
      </c>
      <c r="Z48" s="22">
        <v>6.31</v>
      </c>
      <c r="AA48" s="23">
        <v>298.3</v>
      </c>
      <c r="AB48" s="22">
        <v>6.31</v>
      </c>
      <c r="AC48" s="23">
        <v>320.94</v>
      </c>
      <c r="AD48" s="22">
        <v>6.31</v>
      </c>
      <c r="AE48" s="23">
        <v>343.58000000000004</v>
      </c>
      <c r="AF48" s="22">
        <v>6.31</v>
      </c>
      <c r="AG48" s="23">
        <v>705.81999999999994</v>
      </c>
      <c r="AH48" s="22">
        <v>6.3</v>
      </c>
      <c r="AI48" s="23">
        <v>796.38000000000011</v>
      </c>
      <c r="AJ48" s="22">
        <v>6.3</v>
      </c>
      <c r="AK48" s="23">
        <v>1588.78</v>
      </c>
      <c r="AL48" s="22">
        <v>6.29</v>
      </c>
      <c r="AM48" s="23">
        <v>7022.38</v>
      </c>
      <c r="AN48" s="22">
        <v>6.29</v>
      </c>
      <c r="AO48" s="29"/>
      <c r="AP48" s="40">
        <v>0</v>
      </c>
      <c r="AQ48" s="41">
        <v>0</v>
      </c>
      <c r="AR48" s="40">
        <v>941.83999999999992</v>
      </c>
      <c r="AS48" s="41">
        <v>4.99</v>
      </c>
      <c r="AT48" s="40">
        <v>971.52</v>
      </c>
      <c r="AU48" s="41">
        <v>4.83</v>
      </c>
      <c r="AV48" s="29"/>
      <c r="AW48" s="42">
        <v>0.6</v>
      </c>
      <c r="AX48" s="42">
        <v>1.6</v>
      </c>
      <c r="AY48" s="22">
        <v>0</v>
      </c>
      <c r="AZ48" s="42">
        <v>0</v>
      </c>
      <c r="BA48" s="22">
        <v>0</v>
      </c>
      <c r="BB48" s="29"/>
      <c r="BC48" s="43">
        <v>86.5</v>
      </c>
      <c r="BD48" s="39">
        <v>3.59</v>
      </c>
      <c r="BE48" s="43">
        <v>78</v>
      </c>
      <c r="BF48" s="39">
        <v>4</v>
      </c>
      <c r="BG48" s="43">
        <v>52</v>
      </c>
      <c r="BH48" s="39">
        <v>8</v>
      </c>
      <c r="BI48" s="43">
        <v>6.5</v>
      </c>
      <c r="BJ48" s="39">
        <v>0</v>
      </c>
      <c r="BK48" s="29"/>
    </row>
    <row r="49" spans="1:63" x14ac:dyDescent="0.35">
      <c r="A49">
        <v>4</v>
      </c>
      <c r="B49" t="s">
        <v>125</v>
      </c>
      <c r="C49" t="s">
        <v>126</v>
      </c>
      <c r="D49" s="21">
        <v>0.11119999999999999</v>
      </c>
      <c r="E49" s="22">
        <v>7.09</v>
      </c>
      <c r="F49" s="21">
        <v>0.38879999999999998</v>
      </c>
      <c r="G49" s="22">
        <v>4.78</v>
      </c>
      <c r="H49" s="21">
        <v>0.27010000000000001</v>
      </c>
      <c r="I49" s="22">
        <v>4.13</v>
      </c>
      <c r="J49" s="23">
        <v>0.65890000000000004</v>
      </c>
      <c r="K49" s="22">
        <v>4.51</v>
      </c>
      <c r="L49" s="23">
        <v>490.6</v>
      </c>
      <c r="M49" s="29">
        <f t="shared" si="0"/>
        <v>1000.88</v>
      </c>
      <c r="N49" s="38">
        <v>270.74</v>
      </c>
      <c r="O49" s="39">
        <v>10.1</v>
      </c>
      <c r="P49" s="38">
        <v>312.52</v>
      </c>
      <c r="Q49" s="39">
        <v>8.6300000000000008</v>
      </c>
      <c r="R49" s="29"/>
      <c r="S49" s="23">
        <v>197.76</v>
      </c>
      <c r="T49" s="22">
        <v>3.19</v>
      </c>
      <c r="U49" s="23">
        <v>197.76</v>
      </c>
      <c r="V49" s="22">
        <v>3.19</v>
      </c>
      <c r="W49" s="23">
        <v>197.76</v>
      </c>
      <c r="X49" s="22">
        <v>3.19</v>
      </c>
      <c r="Y49" s="23">
        <v>197.76</v>
      </c>
      <c r="Z49" s="22">
        <v>3.19</v>
      </c>
      <c r="AA49" s="23">
        <v>197.76</v>
      </c>
      <c r="AB49" s="22">
        <v>3.19</v>
      </c>
      <c r="AC49" s="23">
        <v>197.76</v>
      </c>
      <c r="AD49" s="22">
        <v>3.19</v>
      </c>
      <c r="AE49" s="23">
        <v>197.76</v>
      </c>
      <c r="AF49" s="22">
        <v>3.19</v>
      </c>
      <c r="AG49" s="23">
        <v>732</v>
      </c>
      <c r="AH49" s="22">
        <v>3.39</v>
      </c>
      <c r="AI49" s="23">
        <v>732</v>
      </c>
      <c r="AJ49" s="22">
        <v>3.39</v>
      </c>
      <c r="AK49" s="23">
        <v>1722</v>
      </c>
      <c r="AL49" s="22">
        <v>3.24</v>
      </c>
      <c r="AM49" s="23">
        <v>3822</v>
      </c>
      <c r="AN49" s="22">
        <v>3.16</v>
      </c>
      <c r="AO49" s="29"/>
      <c r="AP49" s="40">
        <v>0</v>
      </c>
      <c r="AQ49" s="41">
        <v>0</v>
      </c>
      <c r="AR49" s="40">
        <v>959.1</v>
      </c>
      <c r="AS49" s="41">
        <v>7.08</v>
      </c>
      <c r="AT49" s="40">
        <v>1000.88</v>
      </c>
      <c r="AU49" s="41">
        <v>6.77</v>
      </c>
      <c r="AV49" s="29"/>
      <c r="AW49" s="42">
        <v>0.55000000000000004</v>
      </c>
      <c r="AX49" s="42">
        <v>1.9</v>
      </c>
      <c r="AY49" s="22">
        <v>3.83</v>
      </c>
      <c r="AZ49" s="42">
        <v>0</v>
      </c>
      <c r="BA49" s="22">
        <v>0</v>
      </c>
      <c r="BB49" s="29"/>
      <c r="BC49" s="43">
        <v>86.85</v>
      </c>
      <c r="BD49" s="39">
        <v>3.55</v>
      </c>
      <c r="BE49" s="43">
        <v>78.5</v>
      </c>
      <c r="BF49" s="39">
        <v>3.56</v>
      </c>
      <c r="BG49" s="43">
        <v>52.1</v>
      </c>
      <c r="BH49" s="39">
        <v>1.94</v>
      </c>
      <c r="BI49" s="43">
        <v>16.649999999999999</v>
      </c>
      <c r="BJ49" s="39">
        <v>4.3899999999999997</v>
      </c>
      <c r="BK49" s="29"/>
    </row>
    <row r="50" spans="1:63" x14ac:dyDescent="0.35">
      <c r="A50">
        <v>4</v>
      </c>
      <c r="B50" t="s">
        <v>127</v>
      </c>
      <c r="C50" t="s">
        <v>128</v>
      </c>
      <c r="D50" s="21">
        <v>0.1168</v>
      </c>
      <c r="E50" s="22">
        <v>9.68</v>
      </c>
      <c r="F50" s="21">
        <v>0.51529999999999998</v>
      </c>
      <c r="G50" s="22">
        <v>15.9</v>
      </c>
      <c r="H50" s="21">
        <v>0.4118</v>
      </c>
      <c r="I50" s="22">
        <v>15.72</v>
      </c>
      <c r="J50" s="23">
        <v>0.92710000000000004</v>
      </c>
      <c r="K50" s="22">
        <v>15.82</v>
      </c>
      <c r="L50" s="23">
        <v>452.13</v>
      </c>
      <c r="M50" s="29">
        <f t="shared" si="0"/>
        <v>1061.0899999999999</v>
      </c>
      <c r="N50" s="38">
        <v>288.10000000000002</v>
      </c>
      <c r="O50" s="39">
        <v>2.74</v>
      </c>
      <c r="P50" s="38">
        <v>316.52</v>
      </c>
      <c r="Q50" s="39">
        <v>2.84</v>
      </c>
      <c r="R50" s="29"/>
      <c r="S50" s="23">
        <v>292.44</v>
      </c>
      <c r="T50" s="22">
        <v>0</v>
      </c>
      <c r="U50" s="23">
        <v>292.44</v>
      </c>
      <c r="V50" s="22">
        <v>0</v>
      </c>
      <c r="W50" s="23">
        <v>292.44</v>
      </c>
      <c r="X50" s="22">
        <v>0</v>
      </c>
      <c r="Y50" s="23">
        <v>292.44</v>
      </c>
      <c r="Z50" s="22">
        <v>0</v>
      </c>
      <c r="AA50" s="23">
        <v>292.44</v>
      </c>
      <c r="AB50" s="22">
        <v>0</v>
      </c>
      <c r="AC50" s="23">
        <v>292.44</v>
      </c>
      <c r="AD50" s="22">
        <v>0</v>
      </c>
      <c r="AE50" s="23">
        <v>292.44</v>
      </c>
      <c r="AF50" s="22">
        <v>0</v>
      </c>
      <c r="AG50" s="23">
        <v>772.44</v>
      </c>
      <c r="AH50" s="22">
        <v>0</v>
      </c>
      <c r="AI50" s="23">
        <v>892.44</v>
      </c>
      <c r="AJ50" s="22">
        <v>0</v>
      </c>
      <c r="AK50" s="23">
        <v>1942.44</v>
      </c>
      <c r="AL50" s="22">
        <v>0</v>
      </c>
      <c r="AM50" s="23">
        <v>8065.23</v>
      </c>
      <c r="AN50" s="22">
        <v>0</v>
      </c>
      <c r="AO50" s="29"/>
      <c r="AP50" s="40">
        <v>0</v>
      </c>
      <c r="AQ50" s="41">
        <v>0</v>
      </c>
      <c r="AR50" s="40">
        <v>1032.67</v>
      </c>
      <c r="AS50" s="41">
        <v>4.83</v>
      </c>
      <c r="AT50" s="40">
        <v>1061.0899999999999</v>
      </c>
      <c r="AU50" s="41">
        <v>4.8</v>
      </c>
      <c r="AV50" s="29"/>
      <c r="AW50" s="42">
        <v>1.1000000000000001</v>
      </c>
      <c r="AX50" s="42">
        <v>2.95</v>
      </c>
      <c r="AY50" s="22">
        <v>1.72</v>
      </c>
      <c r="AZ50" s="42">
        <v>95.64</v>
      </c>
      <c r="BA50" s="22">
        <v>2.1800000000000002</v>
      </c>
      <c r="BB50" s="29"/>
      <c r="BC50" s="43">
        <v>86.85</v>
      </c>
      <c r="BD50" s="39">
        <v>3.55</v>
      </c>
      <c r="BE50" s="43">
        <v>78.5</v>
      </c>
      <c r="BF50" s="39">
        <v>3.56</v>
      </c>
      <c r="BG50" s="43">
        <v>52.1</v>
      </c>
      <c r="BH50" s="39">
        <v>1.96</v>
      </c>
      <c r="BI50" s="43">
        <v>19.399999999999999</v>
      </c>
      <c r="BJ50" s="39">
        <v>2.11</v>
      </c>
      <c r="BK50" s="29"/>
    </row>
    <row r="51" spans="1:63" x14ac:dyDescent="0.35">
      <c r="A51">
        <v>4</v>
      </c>
      <c r="B51" t="s">
        <v>129</v>
      </c>
      <c r="C51" t="s">
        <v>130</v>
      </c>
      <c r="D51" s="21">
        <v>0.11509999999999999</v>
      </c>
      <c r="E51" s="22">
        <v>3.7</v>
      </c>
      <c r="F51" s="21">
        <v>0.33389999999999997</v>
      </c>
      <c r="G51" s="22">
        <v>3.14</v>
      </c>
      <c r="H51" s="21">
        <v>0.25380000000000003</v>
      </c>
      <c r="I51" s="22">
        <v>2.0499999999999998</v>
      </c>
      <c r="J51" s="23">
        <v>0.5877</v>
      </c>
      <c r="K51" s="22">
        <v>2.66</v>
      </c>
      <c r="L51" s="23">
        <v>501.69</v>
      </c>
      <c r="M51" s="29">
        <f t="shared" si="0"/>
        <v>1124.53</v>
      </c>
      <c r="N51" s="38">
        <v>232.12</v>
      </c>
      <c r="O51" s="39">
        <v>1.22</v>
      </c>
      <c r="P51" s="38">
        <v>232.12</v>
      </c>
      <c r="Q51" s="39">
        <v>1.22</v>
      </c>
      <c r="R51" s="29"/>
      <c r="S51" s="23">
        <v>390.72</v>
      </c>
      <c r="T51" s="22">
        <v>3.01</v>
      </c>
      <c r="U51" s="23">
        <v>390.72</v>
      </c>
      <c r="V51" s="22">
        <v>3.01</v>
      </c>
      <c r="W51" s="23">
        <v>390.72</v>
      </c>
      <c r="X51" s="22">
        <v>3.01</v>
      </c>
      <c r="Y51" s="23">
        <v>390.72</v>
      </c>
      <c r="Z51" s="22">
        <v>3.01</v>
      </c>
      <c r="AA51" s="23">
        <v>390.72</v>
      </c>
      <c r="AB51" s="22">
        <v>3.01</v>
      </c>
      <c r="AC51" s="23">
        <v>390.72</v>
      </c>
      <c r="AD51" s="22">
        <v>3.01</v>
      </c>
      <c r="AE51" s="23">
        <v>390.72</v>
      </c>
      <c r="AF51" s="22">
        <v>3.01</v>
      </c>
      <c r="AG51" s="23">
        <v>1276.8</v>
      </c>
      <c r="AH51" s="22">
        <v>3.01</v>
      </c>
      <c r="AI51" s="23">
        <v>1276.8</v>
      </c>
      <c r="AJ51" s="22">
        <v>3.01</v>
      </c>
      <c r="AK51" s="23">
        <v>2827.44</v>
      </c>
      <c r="AL51" s="22">
        <v>3.01</v>
      </c>
      <c r="AM51" s="23">
        <v>13460.4</v>
      </c>
      <c r="AN51" s="22">
        <v>3.01</v>
      </c>
      <c r="AO51" s="29"/>
      <c r="AP51" s="40">
        <v>0</v>
      </c>
      <c r="AQ51" s="41">
        <v>0</v>
      </c>
      <c r="AR51" s="40">
        <v>1124.53</v>
      </c>
      <c r="AS51" s="41">
        <v>2.94</v>
      </c>
      <c r="AT51" s="40">
        <v>1124.53</v>
      </c>
      <c r="AU51" s="41">
        <v>2.94</v>
      </c>
      <c r="AV51" s="29"/>
      <c r="AW51" s="42">
        <v>1.25</v>
      </c>
      <c r="AX51" s="42">
        <v>1.75</v>
      </c>
      <c r="AY51" s="22">
        <v>2.94</v>
      </c>
      <c r="AZ51" s="42">
        <v>0</v>
      </c>
      <c r="BA51" s="22">
        <v>0</v>
      </c>
      <c r="BB51" s="29"/>
      <c r="BC51" s="43">
        <v>86.85</v>
      </c>
      <c r="BD51" s="39">
        <v>3.55</v>
      </c>
      <c r="BE51" s="43">
        <v>78.5</v>
      </c>
      <c r="BF51" s="39">
        <v>3.56</v>
      </c>
      <c r="BG51" s="43">
        <v>52.1</v>
      </c>
      <c r="BH51" s="39">
        <v>1.96</v>
      </c>
      <c r="BI51" s="43">
        <v>8.5</v>
      </c>
      <c r="BJ51" s="39">
        <v>4.9400000000000004</v>
      </c>
      <c r="BK51" s="29"/>
    </row>
    <row r="52" spans="1:63" x14ac:dyDescent="0.35">
      <c r="A52">
        <v>4</v>
      </c>
      <c r="B52" t="s">
        <v>131</v>
      </c>
      <c r="C52" t="s">
        <v>132</v>
      </c>
      <c r="D52" s="21">
        <v>8.2199999999999995E-2</v>
      </c>
      <c r="E52" s="22">
        <v>3.4</v>
      </c>
      <c r="F52" s="21">
        <v>0.29220000000000002</v>
      </c>
      <c r="G52" s="22">
        <v>7.14</v>
      </c>
      <c r="H52" s="21">
        <v>0.25180000000000002</v>
      </c>
      <c r="I52" s="22">
        <v>7.13</v>
      </c>
      <c r="J52" s="23">
        <v>0.54400000000000004</v>
      </c>
      <c r="K52" s="22">
        <v>7.13</v>
      </c>
      <c r="L52" s="23">
        <v>330.15</v>
      </c>
      <c r="M52" s="29">
        <f t="shared" si="0"/>
        <v>887.43</v>
      </c>
      <c r="N52" s="38">
        <v>217.14</v>
      </c>
      <c r="O52" s="39">
        <v>2.84</v>
      </c>
      <c r="P52" s="38">
        <v>258.27999999999997</v>
      </c>
      <c r="Q52" s="39">
        <v>2.38</v>
      </c>
      <c r="R52" s="29"/>
      <c r="S52" s="23">
        <v>299</v>
      </c>
      <c r="T52" s="22">
        <v>3.46</v>
      </c>
      <c r="U52" s="23">
        <v>299</v>
      </c>
      <c r="V52" s="22">
        <v>3.46</v>
      </c>
      <c r="W52" s="23">
        <v>299</v>
      </c>
      <c r="X52" s="22">
        <v>3.46</v>
      </c>
      <c r="Y52" s="23">
        <v>299</v>
      </c>
      <c r="Z52" s="22">
        <v>3.46</v>
      </c>
      <c r="AA52" s="23">
        <v>299</v>
      </c>
      <c r="AB52" s="22">
        <v>3.46</v>
      </c>
      <c r="AC52" s="23">
        <v>299</v>
      </c>
      <c r="AD52" s="22">
        <v>3.46</v>
      </c>
      <c r="AE52" s="23">
        <v>649</v>
      </c>
      <c r="AF52" s="22">
        <v>3.51</v>
      </c>
      <c r="AG52" s="23">
        <v>1859</v>
      </c>
      <c r="AH52" s="22">
        <v>3.45</v>
      </c>
      <c r="AI52" s="23">
        <v>1859</v>
      </c>
      <c r="AJ52" s="22">
        <v>3.45</v>
      </c>
      <c r="AK52" s="23">
        <v>2507</v>
      </c>
      <c r="AL52" s="22">
        <v>3.42</v>
      </c>
      <c r="AM52" s="23">
        <v>7691</v>
      </c>
      <c r="AN52" s="22">
        <v>3.37</v>
      </c>
      <c r="AO52" s="29"/>
      <c r="AP52" s="40">
        <v>0</v>
      </c>
      <c r="AQ52" s="41">
        <v>0</v>
      </c>
      <c r="AR52" s="40">
        <v>846.29</v>
      </c>
      <c r="AS52" s="41">
        <v>3.28</v>
      </c>
      <c r="AT52" s="40">
        <v>887.43</v>
      </c>
      <c r="AU52" s="41">
        <v>3.12</v>
      </c>
      <c r="AV52" s="29"/>
      <c r="AW52" s="42">
        <v>1.05</v>
      </c>
      <c r="AX52" s="42">
        <v>1.05</v>
      </c>
      <c r="AY52" s="22">
        <v>0</v>
      </c>
      <c r="AZ52" s="42">
        <v>0</v>
      </c>
      <c r="BA52" s="22">
        <v>0</v>
      </c>
      <c r="BB52" s="29"/>
      <c r="BC52" s="43">
        <v>86.85</v>
      </c>
      <c r="BD52" s="39">
        <v>3.58</v>
      </c>
      <c r="BE52" s="43">
        <v>78.5</v>
      </c>
      <c r="BF52" s="39">
        <v>3.56</v>
      </c>
      <c r="BG52" s="43">
        <v>52.1</v>
      </c>
      <c r="BH52" s="39">
        <v>1.96</v>
      </c>
      <c r="BI52" s="43">
        <v>14.2</v>
      </c>
      <c r="BJ52" s="39">
        <v>3.65</v>
      </c>
      <c r="BK52" s="29"/>
    </row>
    <row r="53" spans="1:63" x14ac:dyDescent="0.35">
      <c r="A53">
        <v>4</v>
      </c>
      <c r="B53" t="s">
        <v>133</v>
      </c>
      <c r="C53" t="s">
        <v>134</v>
      </c>
      <c r="D53" s="21">
        <v>0.10539999999999999</v>
      </c>
      <c r="E53" s="22">
        <v>2.86</v>
      </c>
      <c r="F53" s="21">
        <v>0.31069999999999998</v>
      </c>
      <c r="G53" s="22">
        <v>1.71</v>
      </c>
      <c r="H53" s="21">
        <v>0.25340000000000001</v>
      </c>
      <c r="I53" s="22">
        <v>1.7</v>
      </c>
      <c r="J53" s="23">
        <v>0.56410000000000005</v>
      </c>
      <c r="K53" s="22">
        <v>1.7</v>
      </c>
      <c r="L53" s="23">
        <v>468.42</v>
      </c>
      <c r="M53" s="29">
        <f t="shared" si="0"/>
        <v>1006.5</v>
      </c>
      <c r="N53" s="38">
        <v>267.60000000000002</v>
      </c>
      <c r="O53" s="39">
        <v>0</v>
      </c>
      <c r="P53" s="38">
        <v>267.60000000000002</v>
      </c>
      <c r="Q53" s="39">
        <v>0</v>
      </c>
      <c r="R53" s="29"/>
      <c r="S53" s="23">
        <v>270.48</v>
      </c>
      <c r="T53" s="22">
        <v>2.92</v>
      </c>
      <c r="U53" s="23">
        <v>270.48</v>
      </c>
      <c r="V53" s="22">
        <v>2.92</v>
      </c>
      <c r="W53" s="23">
        <v>270.48</v>
      </c>
      <c r="X53" s="22">
        <v>2.92</v>
      </c>
      <c r="Y53" s="23">
        <v>270.48</v>
      </c>
      <c r="Z53" s="22">
        <v>2.92</v>
      </c>
      <c r="AA53" s="23">
        <v>270.48</v>
      </c>
      <c r="AB53" s="22">
        <v>2.92</v>
      </c>
      <c r="AC53" s="23">
        <v>270.48</v>
      </c>
      <c r="AD53" s="22">
        <v>2.92</v>
      </c>
      <c r="AE53" s="23">
        <v>270.48</v>
      </c>
      <c r="AF53" s="22">
        <v>2.92</v>
      </c>
      <c r="AG53" s="23">
        <v>2158.08</v>
      </c>
      <c r="AH53" s="22">
        <v>2.9</v>
      </c>
      <c r="AI53" s="23">
        <v>2158.08</v>
      </c>
      <c r="AJ53" s="22">
        <v>2.9</v>
      </c>
      <c r="AK53" s="23">
        <v>5462.64</v>
      </c>
      <c r="AL53" s="22">
        <v>2.9</v>
      </c>
      <c r="AM53" s="23">
        <v>28122.480000000003</v>
      </c>
      <c r="AN53" s="22">
        <v>2.9</v>
      </c>
      <c r="AO53" s="29"/>
      <c r="AP53" s="40">
        <v>0</v>
      </c>
      <c r="AQ53" s="41">
        <v>0</v>
      </c>
      <c r="AR53" s="40">
        <v>1006.5</v>
      </c>
      <c r="AS53" s="41">
        <v>2.1</v>
      </c>
      <c r="AT53" s="40">
        <v>1006.5</v>
      </c>
      <c r="AU53" s="41">
        <v>2.1</v>
      </c>
      <c r="AV53" s="29"/>
      <c r="AW53" s="42">
        <v>0.84</v>
      </c>
      <c r="AX53" s="42">
        <v>2.0099999999999998</v>
      </c>
      <c r="AY53" s="22">
        <v>2.5499999999999998</v>
      </c>
      <c r="AZ53" s="42">
        <v>0</v>
      </c>
      <c r="BA53" s="22">
        <v>0</v>
      </c>
      <c r="BB53" s="29"/>
      <c r="BC53" s="43">
        <v>86.85</v>
      </c>
      <c r="BD53" s="39">
        <v>3.58</v>
      </c>
      <c r="BE53" s="43">
        <v>78.5</v>
      </c>
      <c r="BF53" s="39">
        <v>3.56</v>
      </c>
      <c r="BG53" s="43">
        <v>52.1</v>
      </c>
      <c r="BH53" s="39">
        <v>1.96</v>
      </c>
      <c r="BI53" s="43">
        <v>14.2</v>
      </c>
      <c r="BJ53" s="39">
        <v>2.9</v>
      </c>
      <c r="BK53" s="29"/>
    </row>
    <row r="54" spans="1:63" x14ac:dyDescent="0.35">
      <c r="A54">
        <v>4</v>
      </c>
      <c r="B54" t="s">
        <v>135</v>
      </c>
      <c r="C54" t="s">
        <v>136</v>
      </c>
      <c r="D54" s="21">
        <v>0.11650000000000001</v>
      </c>
      <c r="E54" s="22">
        <v>4.01</v>
      </c>
      <c r="F54" s="21">
        <v>0.47710000000000002</v>
      </c>
      <c r="G54" s="22">
        <v>3.4</v>
      </c>
      <c r="H54" s="21">
        <v>0.35980000000000001</v>
      </c>
      <c r="I54" s="22">
        <v>2.81</v>
      </c>
      <c r="J54" s="23">
        <v>0.83689999999999998</v>
      </c>
      <c r="K54" s="22">
        <v>3.14</v>
      </c>
      <c r="L54" s="23">
        <v>449.75</v>
      </c>
      <c r="M54" s="29">
        <f t="shared" si="0"/>
        <v>996.1400000000001</v>
      </c>
      <c r="N54" s="38">
        <v>233.47</v>
      </c>
      <c r="O54" s="39">
        <v>1.2</v>
      </c>
      <c r="P54" s="38">
        <v>269.67</v>
      </c>
      <c r="Q54" s="39">
        <v>1.03</v>
      </c>
      <c r="R54" s="29"/>
      <c r="S54" s="23">
        <v>276.72000000000003</v>
      </c>
      <c r="T54" s="22">
        <v>3.27</v>
      </c>
      <c r="U54" s="23">
        <v>276.72000000000003</v>
      </c>
      <c r="V54" s="22">
        <v>3.27</v>
      </c>
      <c r="W54" s="23">
        <v>276.72000000000003</v>
      </c>
      <c r="X54" s="22">
        <v>3.27</v>
      </c>
      <c r="Y54" s="23">
        <v>276.72000000000003</v>
      </c>
      <c r="Z54" s="22">
        <v>3.27</v>
      </c>
      <c r="AA54" s="23">
        <v>276.72000000000003</v>
      </c>
      <c r="AB54" s="22">
        <v>3.27</v>
      </c>
      <c r="AC54" s="23">
        <v>276.72000000000003</v>
      </c>
      <c r="AD54" s="22">
        <v>3.27</v>
      </c>
      <c r="AE54" s="23">
        <v>276.72000000000003</v>
      </c>
      <c r="AF54" s="22">
        <v>3.27</v>
      </c>
      <c r="AG54" s="23">
        <v>2240.88</v>
      </c>
      <c r="AH54" s="22">
        <v>3.28</v>
      </c>
      <c r="AI54" s="23">
        <v>2240.88</v>
      </c>
      <c r="AJ54" s="22">
        <v>3.28</v>
      </c>
      <c r="AK54" s="23">
        <v>5678.16</v>
      </c>
      <c r="AL54" s="22">
        <v>3.28</v>
      </c>
      <c r="AM54" s="23">
        <v>29248.080000000002</v>
      </c>
      <c r="AN54" s="22">
        <v>3.28</v>
      </c>
      <c r="AO54" s="29"/>
      <c r="AP54" s="40">
        <v>0</v>
      </c>
      <c r="AQ54" s="41">
        <v>0</v>
      </c>
      <c r="AR54" s="40">
        <v>959.94</v>
      </c>
      <c r="AS54" s="41">
        <v>3.1</v>
      </c>
      <c r="AT54" s="40">
        <v>996.1400000000001</v>
      </c>
      <c r="AU54" s="41">
        <v>2.98</v>
      </c>
      <c r="AV54" s="29"/>
      <c r="AW54" s="42">
        <v>0.9</v>
      </c>
      <c r="AX54" s="42">
        <v>1.3</v>
      </c>
      <c r="AY54" s="22">
        <v>8.33</v>
      </c>
      <c r="AZ54" s="42">
        <v>66.239999999999995</v>
      </c>
      <c r="BA54" s="22">
        <v>-25</v>
      </c>
      <c r="BB54" s="29"/>
      <c r="BC54" s="43">
        <v>86.85</v>
      </c>
      <c r="BD54" s="39">
        <v>3.55</v>
      </c>
      <c r="BE54" s="43">
        <v>78.5</v>
      </c>
      <c r="BF54" s="39">
        <v>3.56</v>
      </c>
      <c r="BG54" s="43">
        <v>52.1</v>
      </c>
      <c r="BH54" s="39">
        <v>1.94</v>
      </c>
      <c r="BI54" s="43">
        <v>18.600000000000001</v>
      </c>
      <c r="BJ54" s="39">
        <v>0</v>
      </c>
      <c r="BK54" s="29"/>
    </row>
    <row r="55" spans="1:63" x14ac:dyDescent="0.35">
      <c r="A55">
        <v>4</v>
      </c>
      <c r="B55" t="s">
        <v>137</v>
      </c>
      <c r="C55" t="s">
        <v>138</v>
      </c>
      <c r="D55" s="21">
        <v>0.11</v>
      </c>
      <c r="E55" s="22">
        <v>2.48</v>
      </c>
      <c r="F55" s="21">
        <v>0.26869999999999999</v>
      </c>
      <c r="G55" s="22">
        <v>5.44</v>
      </c>
      <c r="H55" s="21">
        <v>0.2326</v>
      </c>
      <c r="I55" s="22">
        <v>6.49</v>
      </c>
      <c r="J55" s="23">
        <v>0.50129999999999997</v>
      </c>
      <c r="K55" s="22">
        <v>5.92</v>
      </c>
      <c r="L55" s="23">
        <v>477.13</v>
      </c>
      <c r="M55" s="29">
        <f t="shared" si="0"/>
        <v>1095.75</v>
      </c>
      <c r="N55" s="38">
        <v>239.53</v>
      </c>
      <c r="O55" s="39">
        <v>5.46</v>
      </c>
      <c r="P55" s="38">
        <v>268.32</v>
      </c>
      <c r="Q55" s="39">
        <v>3.72</v>
      </c>
      <c r="R55" s="29"/>
      <c r="S55" s="23">
        <v>350.3</v>
      </c>
      <c r="T55" s="22">
        <v>5.58</v>
      </c>
      <c r="U55" s="23">
        <v>350.3</v>
      </c>
      <c r="V55" s="22">
        <v>5.58</v>
      </c>
      <c r="W55" s="23">
        <v>350.3</v>
      </c>
      <c r="X55" s="22">
        <v>5.58</v>
      </c>
      <c r="Y55" s="23">
        <v>350.3</v>
      </c>
      <c r="Z55" s="22">
        <v>5.58</v>
      </c>
      <c r="AA55" s="23">
        <v>350.3</v>
      </c>
      <c r="AB55" s="22">
        <v>5.58</v>
      </c>
      <c r="AC55" s="23">
        <v>350.3</v>
      </c>
      <c r="AD55" s="22">
        <v>5.58</v>
      </c>
      <c r="AE55" s="23">
        <v>350.3</v>
      </c>
      <c r="AF55" s="22">
        <v>5.58</v>
      </c>
      <c r="AG55" s="23">
        <v>878.3</v>
      </c>
      <c r="AH55" s="22">
        <v>6.1</v>
      </c>
      <c r="AI55" s="23">
        <v>1010.3</v>
      </c>
      <c r="AJ55" s="22">
        <v>6.15</v>
      </c>
      <c r="AK55" s="23">
        <v>2165.3000000000002</v>
      </c>
      <c r="AL55" s="22">
        <v>6.31</v>
      </c>
      <c r="AM55" s="23">
        <v>8685.2999999999993</v>
      </c>
      <c r="AN55" s="22">
        <v>4.9400000000000004</v>
      </c>
      <c r="AO55" s="29"/>
      <c r="AP55" s="40">
        <v>0</v>
      </c>
      <c r="AQ55" s="41">
        <v>0</v>
      </c>
      <c r="AR55" s="40">
        <v>1066.96</v>
      </c>
      <c r="AS55" s="41">
        <v>4.1399999999999997</v>
      </c>
      <c r="AT55" s="40">
        <v>1095.75</v>
      </c>
      <c r="AU55" s="41">
        <v>3.76</v>
      </c>
      <c r="AV55" s="29"/>
      <c r="AW55" s="42">
        <v>1.1000000000000001</v>
      </c>
      <c r="AX55" s="42">
        <v>1.55</v>
      </c>
      <c r="AY55" s="22">
        <v>0</v>
      </c>
      <c r="AZ55" s="42">
        <v>0</v>
      </c>
      <c r="BA55" s="22">
        <v>0</v>
      </c>
      <c r="BB55" s="29"/>
      <c r="BC55" s="43">
        <v>86.85</v>
      </c>
      <c r="BD55" s="39">
        <v>3.58</v>
      </c>
      <c r="BE55" s="43">
        <v>78.5</v>
      </c>
      <c r="BF55" s="39">
        <v>3.56</v>
      </c>
      <c r="BG55" s="43">
        <v>52.1</v>
      </c>
      <c r="BH55" s="39">
        <v>1.96</v>
      </c>
      <c r="BI55" s="43">
        <v>8.85</v>
      </c>
      <c r="BJ55" s="39">
        <v>4.12</v>
      </c>
      <c r="BK55" s="29"/>
    </row>
    <row r="56" spans="1:63" x14ac:dyDescent="0.35">
      <c r="A56">
        <v>4</v>
      </c>
      <c r="B56" t="s">
        <v>139</v>
      </c>
      <c r="C56" t="s">
        <v>140</v>
      </c>
      <c r="D56" s="21">
        <v>0.10100000000000001</v>
      </c>
      <c r="E56" s="22">
        <v>4.4000000000000004</v>
      </c>
      <c r="F56" s="21">
        <v>0.29380000000000001</v>
      </c>
      <c r="G56" s="22">
        <v>9.67</v>
      </c>
      <c r="H56" s="21">
        <v>0.20760000000000001</v>
      </c>
      <c r="I56" s="22">
        <v>8.51</v>
      </c>
      <c r="J56" s="23">
        <v>0.50140000000000007</v>
      </c>
      <c r="K56" s="22">
        <v>9.19</v>
      </c>
      <c r="L56" s="23">
        <v>433.78</v>
      </c>
      <c r="M56" s="29">
        <f t="shared" si="0"/>
        <v>864.93999999999994</v>
      </c>
      <c r="N56" s="38">
        <v>242.7</v>
      </c>
      <c r="O56" s="39">
        <v>15.08</v>
      </c>
      <c r="P56" s="38">
        <v>271.08</v>
      </c>
      <c r="Q56" s="39">
        <v>13.41</v>
      </c>
      <c r="R56" s="29"/>
      <c r="S56" s="23">
        <v>160.08000000000001</v>
      </c>
      <c r="T56" s="22">
        <v>25.85</v>
      </c>
      <c r="U56" s="23">
        <v>160.08000000000001</v>
      </c>
      <c r="V56" s="22">
        <v>25.85</v>
      </c>
      <c r="W56" s="23" t="s">
        <v>773</v>
      </c>
      <c r="X56" s="22" t="s">
        <v>773</v>
      </c>
      <c r="Y56" s="23" t="s">
        <v>773</v>
      </c>
      <c r="Z56" s="22" t="s">
        <v>773</v>
      </c>
      <c r="AA56" s="23" t="s">
        <v>773</v>
      </c>
      <c r="AB56" s="22" t="s">
        <v>773</v>
      </c>
      <c r="AC56" s="23" t="s">
        <v>773</v>
      </c>
      <c r="AD56" s="22" t="s">
        <v>773</v>
      </c>
      <c r="AE56" s="23" t="s">
        <v>773</v>
      </c>
      <c r="AF56" s="22" t="s">
        <v>773</v>
      </c>
      <c r="AG56" s="23" t="s">
        <v>773</v>
      </c>
      <c r="AH56" s="22" t="s">
        <v>773</v>
      </c>
      <c r="AI56" s="23" t="s">
        <v>773</v>
      </c>
      <c r="AJ56" s="22" t="s">
        <v>773</v>
      </c>
      <c r="AK56" s="23" t="s">
        <v>773</v>
      </c>
      <c r="AL56" s="22" t="s">
        <v>773</v>
      </c>
      <c r="AM56" s="23" t="s">
        <v>773</v>
      </c>
      <c r="AN56" s="22" t="s">
        <v>773</v>
      </c>
      <c r="AO56" s="29"/>
      <c r="AP56" s="40">
        <v>0</v>
      </c>
      <c r="AQ56" s="41">
        <v>0</v>
      </c>
      <c r="AR56" s="40">
        <v>836.56000000000006</v>
      </c>
      <c r="AS56" s="41">
        <v>11.01</v>
      </c>
      <c r="AT56" s="40">
        <v>864.93999999999994</v>
      </c>
      <c r="AU56" s="41">
        <v>10.64</v>
      </c>
      <c r="AV56" s="29"/>
      <c r="AW56" s="42">
        <v>1.75</v>
      </c>
      <c r="AX56" s="42">
        <v>1.75</v>
      </c>
      <c r="AY56" s="22">
        <v>16.670000000000002</v>
      </c>
      <c r="AZ56" s="42">
        <v>75</v>
      </c>
      <c r="BA56" s="22">
        <v>-21.48</v>
      </c>
      <c r="BB56" s="29"/>
      <c r="BC56" s="43">
        <v>86.85</v>
      </c>
      <c r="BD56" s="39">
        <v>4.2</v>
      </c>
      <c r="BE56" s="43">
        <v>78.5</v>
      </c>
      <c r="BF56" s="39">
        <v>3.56</v>
      </c>
      <c r="BG56" s="43">
        <v>52.1</v>
      </c>
      <c r="BH56" s="39">
        <v>1.96</v>
      </c>
      <c r="BI56" s="43">
        <v>9.9499999999999993</v>
      </c>
      <c r="BJ56" s="39">
        <v>3.65</v>
      </c>
      <c r="BK56" s="29"/>
    </row>
    <row r="57" spans="1:63" x14ac:dyDescent="0.35">
      <c r="A57">
        <v>4</v>
      </c>
      <c r="B57" t="s">
        <v>141</v>
      </c>
      <c r="C57" t="s">
        <v>142</v>
      </c>
      <c r="D57" s="21">
        <v>0.1171</v>
      </c>
      <c r="E57" s="22">
        <v>4.43</v>
      </c>
      <c r="F57" s="21">
        <v>0.29099999999999998</v>
      </c>
      <c r="G57" s="22">
        <v>5.68</v>
      </c>
      <c r="H57" s="21">
        <v>0.20880000000000001</v>
      </c>
      <c r="I57" s="22">
        <v>5.05</v>
      </c>
      <c r="J57" s="23">
        <v>0.49980000000000002</v>
      </c>
      <c r="K57" s="22">
        <v>5.42</v>
      </c>
      <c r="L57" s="23">
        <v>501.75</v>
      </c>
      <c r="M57" s="29">
        <f t="shared" si="0"/>
        <v>1083.73</v>
      </c>
      <c r="N57" s="38">
        <v>184.85</v>
      </c>
      <c r="O57" s="39">
        <v>-25.72</v>
      </c>
      <c r="P57" s="38">
        <v>216.1</v>
      </c>
      <c r="Q57" s="39">
        <v>-22.73</v>
      </c>
      <c r="R57" s="29"/>
      <c r="S57" s="23">
        <v>365.88</v>
      </c>
      <c r="T57" s="22">
        <v>4.96</v>
      </c>
      <c r="U57" s="23">
        <v>365.88</v>
      </c>
      <c r="V57" s="22">
        <v>4.96</v>
      </c>
      <c r="W57" s="23">
        <v>365.88</v>
      </c>
      <c r="X57" s="22">
        <v>4.96</v>
      </c>
      <c r="Y57" s="23">
        <v>365.88</v>
      </c>
      <c r="Z57" s="22">
        <v>4.96</v>
      </c>
      <c r="AA57" s="23">
        <v>365.88</v>
      </c>
      <c r="AB57" s="22">
        <v>4.96</v>
      </c>
      <c r="AC57" s="23">
        <v>365.88</v>
      </c>
      <c r="AD57" s="22">
        <v>4.96</v>
      </c>
      <c r="AE57" s="23">
        <v>365.88</v>
      </c>
      <c r="AF57" s="22">
        <v>4.96</v>
      </c>
      <c r="AG57" s="23">
        <v>1829.4</v>
      </c>
      <c r="AH57" s="22">
        <v>4.96</v>
      </c>
      <c r="AI57" s="23">
        <v>1829.4</v>
      </c>
      <c r="AJ57" s="22">
        <v>4.96</v>
      </c>
      <c r="AK57" s="23">
        <v>4390.5599999999995</v>
      </c>
      <c r="AL57" s="22">
        <v>4.96</v>
      </c>
      <c r="AM57" s="23">
        <v>21152.399999999998</v>
      </c>
      <c r="AN57" s="22">
        <v>9.08</v>
      </c>
      <c r="AO57" s="29"/>
      <c r="AP57" s="40">
        <v>0</v>
      </c>
      <c r="AQ57" s="41">
        <v>0</v>
      </c>
      <c r="AR57" s="40">
        <v>1052.48</v>
      </c>
      <c r="AS57" s="41">
        <v>-2.36</v>
      </c>
      <c r="AT57" s="40">
        <v>1083.73</v>
      </c>
      <c r="AU57" s="41">
        <v>-2.2599999999999998</v>
      </c>
      <c r="AV57" s="29"/>
      <c r="AW57" s="42">
        <v>1.45</v>
      </c>
      <c r="AX57" s="42">
        <v>2.0499999999999998</v>
      </c>
      <c r="AY57" s="22">
        <v>5.13</v>
      </c>
      <c r="AZ57" s="42">
        <v>0</v>
      </c>
      <c r="BA57" s="22">
        <v>0</v>
      </c>
      <c r="BB57" s="29"/>
      <c r="BC57" s="43">
        <v>86.85</v>
      </c>
      <c r="BD57" s="39">
        <v>3.55</v>
      </c>
      <c r="BE57" s="43">
        <v>78.5</v>
      </c>
      <c r="BF57" s="39">
        <v>3.56</v>
      </c>
      <c r="BG57" s="43">
        <v>52.1</v>
      </c>
      <c r="BH57" s="39">
        <v>1.96</v>
      </c>
      <c r="BI57" s="43">
        <v>19.399999999999999</v>
      </c>
      <c r="BJ57" s="39">
        <v>3.19</v>
      </c>
      <c r="BK57" s="29"/>
    </row>
    <row r="58" spans="1:63" x14ac:dyDescent="0.35">
      <c r="A58">
        <v>4</v>
      </c>
      <c r="B58" t="s">
        <v>143</v>
      </c>
      <c r="C58" t="s">
        <v>144</v>
      </c>
      <c r="D58" s="21">
        <v>0.11219999999999999</v>
      </c>
      <c r="E58" s="22">
        <v>12.64</v>
      </c>
      <c r="F58" s="21">
        <v>0.39460000000000001</v>
      </c>
      <c r="G58" s="22">
        <v>14.48</v>
      </c>
      <c r="H58" s="21">
        <v>0.30380000000000001</v>
      </c>
      <c r="I58" s="22">
        <v>13.27</v>
      </c>
      <c r="J58" s="23">
        <v>0.69840000000000002</v>
      </c>
      <c r="K58" s="22">
        <v>13.95</v>
      </c>
      <c r="L58" s="23">
        <v>482.55</v>
      </c>
      <c r="M58" s="29">
        <f t="shared" si="0"/>
        <v>1008.92</v>
      </c>
      <c r="N58" s="38">
        <v>252.92</v>
      </c>
      <c r="O58" s="39">
        <v>4.45</v>
      </c>
      <c r="P58" s="38">
        <v>287.08999999999997</v>
      </c>
      <c r="Q58" s="39">
        <v>4.8899999999999997</v>
      </c>
      <c r="R58" s="29"/>
      <c r="S58" s="23">
        <v>239.28</v>
      </c>
      <c r="T58" s="22">
        <v>4.4000000000000004</v>
      </c>
      <c r="U58" s="23">
        <v>239.28</v>
      </c>
      <c r="V58" s="22">
        <v>4.4000000000000004</v>
      </c>
      <c r="W58" s="23">
        <v>239.28</v>
      </c>
      <c r="X58" s="22">
        <v>4.4000000000000004</v>
      </c>
      <c r="Y58" s="23">
        <v>239.28</v>
      </c>
      <c r="Z58" s="22">
        <v>4.4000000000000004</v>
      </c>
      <c r="AA58" s="23">
        <v>239.28</v>
      </c>
      <c r="AB58" s="22">
        <v>4.4000000000000004</v>
      </c>
      <c r="AC58" s="23">
        <v>239.28</v>
      </c>
      <c r="AD58" s="22">
        <v>4.4000000000000004</v>
      </c>
      <c r="AE58" s="23">
        <v>239.28</v>
      </c>
      <c r="AF58" s="22">
        <v>4.4000000000000004</v>
      </c>
      <c r="AG58" s="23">
        <v>239.28</v>
      </c>
      <c r="AH58" s="22">
        <v>4.4000000000000004</v>
      </c>
      <c r="AI58" s="23">
        <v>239.28</v>
      </c>
      <c r="AJ58" s="22">
        <v>4.4000000000000004</v>
      </c>
      <c r="AK58" s="23">
        <v>239.28</v>
      </c>
      <c r="AL58" s="22">
        <v>4.4000000000000004</v>
      </c>
      <c r="AM58" s="23">
        <v>239.28</v>
      </c>
      <c r="AN58" s="22">
        <v>4.4000000000000004</v>
      </c>
      <c r="AO58" s="29"/>
      <c r="AP58" s="40">
        <v>0</v>
      </c>
      <c r="AQ58" s="41">
        <v>0</v>
      </c>
      <c r="AR58" s="40">
        <v>974.75</v>
      </c>
      <c r="AS58" s="41">
        <v>8.34</v>
      </c>
      <c r="AT58" s="40">
        <v>1008.92</v>
      </c>
      <c r="AU58" s="41">
        <v>8.33</v>
      </c>
      <c r="AV58" s="29"/>
      <c r="AW58" s="42">
        <v>0.85</v>
      </c>
      <c r="AX58" s="42">
        <v>1.6</v>
      </c>
      <c r="AY58" s="22">
        <v>0</v>
      </c>
      <c r="AZ58" s="42">
        <v>0</v>
      </c>
      <c r="BA58" s="22">
        <v>0</v>
      </c>
      <c r="BB58" s="29"/>
      <c r="BC58" s="43">
        <v>86.85</v>
      </c>
      <c r="BD58" s="39">
        <v>3.55</v>
      </c>
      <c r="BE58" s="43">
        <v>78.5</v>
      </c>
      <c r="BF58" s="39">
        <v>3.56</v>
      </c>
      <c r="BG58" s="43">
        <v>52.1</v>
      </c>
      <c r="BH58" s="39">
        <v>1.94</v>
      </c>
      <c r="BI58" s="43">
        <v>14.7</v>
      </c>
      <c r="BJ58" s="39">
        <v>0</v>
      </c>
      <c r="BK58" s="29"/>
    </row>
    <row r="59" spans="1:63" x14ac:dyDescent="0.35">
      <c r="A59">
        <v>4</v>
      </c>
      <c r="B59" t="s">
        <v>145</v>
      </c>
      <c r="C59" t="s">
        <v>146</v>
      </c>
      <c r="D59" s="21">
        <v>0.1208</v>
      </c>
      <c r="E59" s="22">
        <v>2.89</v>
      </c>
      <c r="F59" s="21">
        <v>0.28989999999999999</v>
      </c>
      <c r="G59" s="22">
        <v>1.03</v>
      </c>
      <c r="H59" s="21">
        <v>0.2336</v>
      </c>
      <c r="I59" s="22">
        <v>1.45</v>
      </c>
      <c r="J59" s="23">
        <v>0.52349999999999997</v>
      </c>
      <c r="K59" s="22">
        <v>1.22</v>
      </c>
      <c r="L59" s="23">
        <v>580.05999999999995</v>
      </c>
      <c r="M59" s="29">
        <f t="shared" si="0"/>
        <v>1090.5</v>
      </c>
      <c r="N59" s="38">
        <v>244.96</v>
      </c>
      <c r="O59" s="39">
        <v>1.85</v>
      </c>
      <c r="P59" s="38">
        <v>267.68</v>
      </c>
      <c r="Q59" s="39">
        <v>1.69</v>
      </c>
      <c r="R59" s="29"/>
      <c r="S59" s="23">
        <v>242.76</v>
      </c>
      <c r="T59" s="22">
        <v>2.02</v>
      </c>
      <c r="U59" s="23">
        <v>242.76</v>
      </c>
      <c r="V59" s="22">
        <v>2.02</v>
      </c>
      <c r="W59" s="23">
        <v>242.76</v>
      </c>
      <c r="X59" s="22">
        <v>2.02</v>
      </c>
      <c r="Y59" s="23">
        <v>242.76</v>
      </c>
      <c r="Z59" s="22">
        <v>2.02</v>
      </c>
      <c r="AA59" s="23">
        <v>242.76</v>
      </c>
      <c r="AB59" s="22">
        <v>2.02</v>
      </c>
      <c r="AC59" s="23">
        <v>242.76</v>
      </c>
      <c r="AD59" s="22">
        <v>2.02</v>
      </c>
      <c r="AE59" s="23">
        <v>242.76</v>
      </c>
      <c r="AF59" s="22">
        <v>2.02</v>
      </c>
      <c r="AG59" s="23">
        <v>485.28</v>
      </c>
      <c r="AH59" s="22">
        <v>1.99</v>
      </c>
      <c r="AI59" s="23">
        <v>485.28</v>
      </c>
      <c r="AJ59" s="22">
        <v>1.99</v>
      </c>
      <c r="AK59" s="23">
        <v>706.32</v>
      </c>
      <c r="AL59" s="22">
        <v>1.99</v>
      </c>
      <c r="AM59" s="23">
        <v>1110.96</v>
      </c>
      <c r="AN59" s="22">
        <v>1.99</v>
      </c>
      <c r="AO59" s="29"/>
      <c r="AP59" s="40">
        <v>0</v>
      </c>
      <c r="AQ59" s="41">
        <v>0</v>
      </c>
      <c r="AR59" s="40">
        <v>1067.78</v>
      </c>
      <c r="AS59" s="41">
        <v>2.4500000000000002</v>
      </c>
      <c r="AT59" s="40">
        <v>1090.5</v>
      </c>
      <c r="AU59" s="41">
        <v>2.4</v>
      </c>
      <c r="AV59" s="29"/>
      <c r="AW59" s="42">
        <v>1.5</v>
      </c>
      <c r="AX59" s="42">
        <v>1.5</v>
      </c>
      <c r="AY59" s="22">
        <v>0</v>
      </c>
      <c r="AZ59" s="42">
        <v>0</v>
      </c>
      <c r="BA59" s="22">
        <v>0</v>
      </c>
      <c r="BB59" s="29"/>
      <c r="BC59" s="43">
        <v>86.85</v>
      </c>
      <c r="BD59" s="39">
        <v>3.55</v>
      </c>
      <c r="BE59" s="43">
        <v>78.5</v>
      </c>
      <c r="BF59" s="39">
        <v>3.56</v>
      </c>
      <c r="BG59" s="43">
        <v>52.1</v>
      </c>
      <c r="BH59" s="39">
        <v>1.96</v>
      </c>
      <c r="BI59" s="43">
        <v>12.5</v>
      </c>
      <c r="BJ59" s="39">
        <v>2.04</v>
      </c>
      <c r="BK59" s="29"/>
    </row>
    <row r="60" spans="1:63" x14ac:dyDescent="0.35">
      <c r="A60">
        <v>4</v>
      </c>
      <c r="B60" t="s">
        <v>147</v>
      </c>
      <c r="C60" t="s">
        <v>148</v>
      </c>
      <c r="D60" s="21">
        <v>7.6999999999999999E-2</v>
      </c>
      <c r="E60" s="22">
        <v>3.74</v>
      </c>
      <c r="F60" s="21">
        <v>0.21379999999999999</v>
      </c>
      <c r="G60" s="22">
        <v>3.66</v>
      </c>
      <c r="H60" s="21">
        <v>0.152</v>
      </c>
      <c r="I60" s="22">
        <v>2.61</v>
      </c>
      <c r="J60" s="23">
        <v>0.36580000000000001</v>
      </c>
      <c r="K60" s="22">
        <v>3.22</v>
      </c>
      <c r="L60" s="23">
        <v>375.47</v>
      </c>
      <c r="M60" s="29">
        <f t="shared" si="0"/>
        <v>842.88</v>
      </c>
      <c r="N60" s="38">
        <v>201.21</v>
      </c>
      <c r="O60" s="39">
        <v>0</v>
      </c>
      <c r="P60" s="38">
        <v>230.41</v>
      </c>
      <c r="Q60" s="39">
        <v>0</v>
      </c>
      <c r="R60" s="29"/>
      <c r="S60" s="23">
        <v>237</v>
      </c>
      <c r="T60" s="22">
        <v>2.16</v>
      </c>
      <c r="U60" s="23">
        <v>237</v>
      </c>
      <c r="V60" s="22">
        <v>2.16</v>
      </c>
      <c r="W60" s="23">
        <v>237</v>
      </c>
      <c r="X60" s="22">
        <v>2.16</v>
      </c>
      <c r="Y60" s="23">
        <v>237</v>
      </c>
      <c r="Z60" s="22">
        <v>2.16</v>
      </c>
      <c r="AA60" s="23">
        <v>237</v>
      </c>
      <c r="AB60" s="22">
        <v>2.16</v>
      </c>
      <c r="AC60" s="23">
        <v>237</v>
      </c>
      <c r="AD60" s="22">
        <v>2.16</v>
      </c>
      <c r="AE60" s="23">
        <v>237</v>
      </c>
      <c r="AF60" s="22">
        <v>2.16</v>
      </c>
      <c r="AG60" s="23">
        <v>897</v>
      </c>
      <c r="AH60" s="22">
        <v>2.2799999999999998</v>
      </c>
      <c r="AI60" s="23">
        <v>897</v>
      </c>
      <c r="AJ60" s="22">
        <v>2.2799999999999998</v>
      </c>
      <c r="AK60" s="23">
        <v>1729</v>
      </c>
      <c r="AL60" s="22">
        <v>2.25</v>
      </c>
      <c r="AM60" s="23">
        <v>6738</v>
      </c>
      <c r="AN60" s="22">
        <v>9.61</v>
      </c>
      <c r="AO60" s="29"/>
      <c r="AP60" s="40">
        <v>0</v>
      </c>
      <c r="AQ60" s="41">
        <v>0</v>
      </c>
      <c r="AR60" s="40">
        <v>813.68000000000006</v>
      </c>
      <c r="AS60" s="41">
        <v>2.33</v>
      </c>
      <c r="AT60" s="40">
        <v>842.88</v>
      </c>
      <c r="AU60" s="41">
        <v>2.25</v>
      </c>
      <c r="AV60" s="29"/>
      <c r="AW60" s="42">
        <v>1.3</v>
      </c>
      <c r="AX60" s="42">
        <v>1.3</v>
      </c>
      <c r="AY60" s="22">
        <v>18.18</v>
      </c>
      <c r="AZ60" s="42">
        <v>0</v>
      </c>
      <c r="BA60" s="22">
        <v>0</v>
      </c>
      <c r="BB60" s="29"/>
      <c r="BC60" s="43">
        <v>86.85</v>
      </c>
      <c r="BD60" s="39">
        <v>3.55</v>
      </c>
      <c r="BE60" s="43">
        <v>78.5</v>
      </c>
      <c r="BF60" s="39">
        <v>3.56</v>
      </c>
      <c r="BG60" s="43">
        <v>51.1</v>
      </c>
      <c r="BH60" s="39">
        <v>-0.02</v>
      </c>
      <c r="BI60" s="43">
        <v>13.8</v>
      </c>
      <c r="BJ60" s="39">
        <v>2.2200000000000002</v>
      </c>
      <c r="BK60" s="29"/>
    </row>
    <row r="61" spans="1:63" x14ac:dyDescent="0.35">
      <c r="A61">
        <v>4</v>
      </c>
      <c r="B61" t="s">
        <v>149</v>
      </c>
      <c r="C61" t="s">
        <v>150</v>
      </c>
      <c r="D61" s="21">
        <v>8.8400000000000006E-2</v>
      </c>
      <c r="E61" s="22">
        <v>6.93</v>
      </c>
      <c r="F61" s="21">
        <v>0.2356</v>
      </c>
      <c r="G61" s="22">
        <v>5.38</v>
      </c>
      <c r="H61" s="21">
        <v>0.1842</v>
      </c>
      <c r="I61" s="22">
        <v>0.83</v>
      </c>
      <c r="J61" s="23">
        <v>0.41980000000000001</v>
      </c>
      <c r="K61" s="22">
        <v>3.33</v>
      </c>
      <c r="L61" s="23">
        <v>416.83</v>
      </c>
      <c r="M61" s="29">
        <f t="shared" si="0"/>
        <v>922.29</v>
      </c>
      <c r="N61" s="38">
        <v>184.99</v>
      </c>
      <c r="O61" s="39">
        <v>4.12</v>
      </c>
      <c r="P61" s="38">
        <v>227.9</v>
      </c>
      <c r="Q61" s="39">
        <v>3.32</v>
      </c>
      <c r="R61" s="29"/>
      <c r="S61" s="23">
        <v>277.56</v>
      </c>
      <c r="T61" s="22">
        <v>8.74</v>
      </c>
      <c r="U61" s="23">
        <v>277.56</v>
      </c>
      <c r="V61" s="22">
        <v>8.74</v>
      </c>
      <c r="W61" s="23">
        <v>277.56</v>
      </c>
      <c r="X61" s="22">
        <v>8.74</v>
      </c>
      <c r="Y61" s="23">
        <v>277.56</v>
      </c>
      <c r="Z61" s="22">
        <v>8.74</v>
      </c>
      <c r="AA61" s="23">
        <v>277.56</v>
      </c>
      <c r="AB61" s="22">
        <v>8.74</v>
      </c>
      <c r="AC61" s="23">
        <v>277.56</v>
      </c>
      <c r="AD61" s="22">
        <v>8.74</v>
      </c>
      <c r="AE61" s="23">
        <v>277.56</v>
      </c>
      <c r="AF61" s="22">
        <v>8.74</v>
      </c>
      <c r="AG61" s="23">
        <v>821.76</v>
      </c>
      <c r="AH61" s="22">
        <v>8.7200000000000006</v>
      </c>
      <c r="AI61" s="23">
        <v>821.76</v>
      </c>
      <c r="AJ61" s="22">
        <v>8.7200000000000006</v>
      </c>
      <c r="AK61" s="23">
        <v>1370.28</v>
      </c>
      <c r="AL61" s="22">
        <v>8.7200000000000006</v>
      </c>
      <c r="AM61" s="23">
        <v>3012.84</v>
      </c>
      <c r="AN61" s="22">
        <v>8.7200000000000006</v>
      </c>
      <c r="AO61" s="29"/>
      <c r="AP61" s="40">
        <v>0</v>
      </c>
      <c r="AQ61" s="41">
        <v>0</v>
      </c>
      <c r="AR61" s="40">
        <v>879.37999999999988</v>
      </c>
      <c r="AS61" s="41">
        <v>6.88</v>
      </c>
      <c r="AT61" s="40">
        <v>922.29</v>
      </c>
      <c r="AU61" s="41">
        <v>6.54</v>
      </c>
      <c r="AV61" s="29"/>
      <c r="AW61" s="42">
        <v>1.5</v>
      </c>
      <c r="AX61" s="42">
        <v>1.5</v>
      </c>
      <c r="AY61" s="22">
        <v>0</v>
      </c>
      <c r="AZ61" s="42">
        <v>0</v>
      </c>
      <c r="BA61" s="22">
        <v>0</v>
      </c>
      <c r="BB61" s="29"/>
      <c r="BC61" s="43">
        <v>86.85</v>
      </c>
      <c r="BD61" s="39">
        <v>3.55</v>
      </c>
      <c r="BE61" s="43">
        <v>78.5</v>
      </c>
      <c r="BF61" s="39">
        <v>3.56</v>
      </c>
      <c r="BG61" s="43">
        <v>52.1</v>
      </c>
      <c r="BH61" s="39">
        <v>1.96</v>
      </c>
      <c r="BI61" s="43">
        <v>14.35</v>
      </c>
      <c r="BJ61" s="39">
        <v>2.5</v>
      </c>
      <c r="BK61" s="29"/>
    </row>
    <row r="62" spans="1:63" x14ac:dyDescent="0.35">
      <c r="A62">
        <v>4</v>
      </c>
      <c r="B62" t="s">
        <v>151</v>
      </c>
      <c r="C62" t="s">
        <v>152</v>
      </c>
      <c r="D62" s="21">
        <v>8.0799999999999997E-2</v>
      </c>
      <c r="E62" s="22">
        <v>3.74</v>
      </c>
      <c r="F62" s="21">
        <v>0.25840000000000002</v>
      </c>
      <c r="G62" s="22">
        <v>3.18</v>
      </c>
      <c r="H62" s="21">
        <v>0.20669999999999999</v>
      </c>
      <c r="I62" s="22">
        <v>3.14</v>
      </c>
      <c r="J62" s="23">
        <v>0.46510000000000001</v>
      </c>
      <c r="K62" s="22">
        <v>3.16</v>
      </c>
      <c r="L62" s="23">
        <v>358.39</v>
      </c>
      <c r="M62" s="29">
        <f t="shared" si="0"/>
        <v>767.39</v>
      </c>
      <c r="N62" s="38">
        <v>169</v>
      </c>
      <c r="O62" s="39">
        <v>-0.59</v>
      </c>
      <c r="P62" s="38">
        <v>217</v>
      </c>
      <c r="Q62" s="39">
        <v>-0.91</v>
      </c>
      <c r="R62" s="29"/>
      <c r="S62" s="23">
        <v>192</v>
      </c>
      <c r="T62" s="22">
        <v>7.26</v>
      </c>
      <c r="U62" s="23">
        <v>192</v>
      </c>
      <c r="V62" s="22">
        <v>7.26</v>
      </c>
      <c r="W62" s="23">
        <v>192</v>
      </c>
      <c r="X62" s="22">
        <v>7.26</v>
      </c>
      <c r="Y62" s="23">
        <v>192</v>
      </c>
      <c r="Z62" s="22">
        <v>7.26</v>
      </c>
      <c r="AA62" s="23">
        <v>192</v>
      </c>
      <c r="AB62" s="22">
        <v>7.26</v>
      </c>
      <c r="AC62" s="23">
        <v>192</v>
      </c>
      <c r="AD62" s="22">
        <v>7.26</v>
      </c>
      <c r="AE62" s="23">
        <v>192</v>
      </c>
      <c r="AF62" s="22">
        <v>7.26</v>
      </c>
      <c r="AG62" s="23">
        <v>1810.88</v>
      </c>
      <c r="AH62" s="22">
        <v>7.26</v>
      </c>
      <c r="AI62" s="23">
        <v>2215.6</v>
      </c>
      <c r="AJ62" s="22">
        <v>7.26</v>
      </c>
      <c r="AK62" s="23">
        <v>5577.2</v>
      </c>
      <c r="AL62" s="22">
        <v>7.26</v>
      </c>
      <c r="AM62" s="23">
        <v>16851.599999999999</v>
      </c>
      <c r="AN62" s="22">
        <v>7.26</v>
      </c>
      <c r="AO62" s="29"/>
      <c r="AP62" s="40">
        <v>18</v>
      </c>
      <c r="AQ62" s="41">
        <v>18</v>
      </c>
      <c r="AR62" s="40">
        <v>701.39</v>
      </c>
      <c r="AS62" s="41">
        <v>9.4499999999999993</v>
      </c>
      <c r="AT62" s="40">
        <v>749.39</v>
      </c>
      <c r="AU62" s="41">
        <v>11.11</v>
      </c>
      <c r="AV62" s="29"/>
      <c r="AW62" s="42">
        <v>0.95</v>
      </c>
      <c r="AX62" s="42">
        <v>0.95</v>
      </c>
      <c r="AY62" s="22">
        <v>0</v>
      </c>
      <c r="AZ62" s="42">
        <v>28</v>
      </c>
      <c r="BA62" s="22">
        <v>9.8000000000000007</v>
      </c>
      <c r="BB62" s="29"/>
      <c r="BC62" s="43">
        <v>86.85</v>
      </c>
      <c r="BD62" s="39">
        <v>3.58</v>
      </c>
      <c r="BE62" s="43">
        <v>78.5</v>
      </c>
      <c r="BF62" s="39">
        <v>3.56</v>
      </c>
      <c r="BG62" s="43">
        <v>52.1</v>
      </c>
      <c r="BH62" s="39">
        <v>1.96</v>
      </c>
      <c r="BI62" s="43">
        <v>7.5</v>
      </c>
      <c r="BJ62" s="39">
        <v>0</v>
      </c>
      <c r="BK62" s="29"/>
    </row>
    <row r="63" spans="1:63" x14ac:dyDescent="0.35">
      <c r="A63">
        <v>4</v>
      </c>
      <c r="B63" t="s">
        <v>153</v>
      </c>
      <c r="C63" t="s">
        <v>154</v>
      </c>
      <c r="D63" s="21">
        <v>0.106</v>
      </c>
      <c r="E63" s="22">
        <v>5.76</v>
      </c>
      <c r="F63" s="21">
        <v>0.2419</v>
      </c>
      <c r="G63" s="22">
        <v>6.11</v>
      </c>
      <c r="H63" s="21">
        <v>0.2029</v>
      </c>
      <c r="I63" s="22">
        <v>6.15</v>
      </c>
      <c r="J63" s="23">
        <v>0.44479999999999997</v>
      </c>
      <c r="K63" s="22">
        <v>6.13</v>
      </c>
      <c r="L63" s="23">
        <v>439.45</v>
      </c>
      <c r="M63" s="29">
        <f t="shared" si="0"/>
        <v>911.71</v>
      </c>
      <c r="N63" s="38">
        <v>240.63</v>
      </c>
      <c r="O63" s="39">
        <v>4.34</v>
      </c>
      <c r="P63" s="38">
        <v>264.26</v>
      </c>
      <c r="Q63" s="39">
        <v>3.93</v>
      </c>
      <c r="R63" s="29"/>
      <c r="S63" s="23">
        <v>208</v>
      </c>
      <c r="T63" s="22">
        <v>0</v>
      </c>
      <c r="U63" s="23">
        <v>208</v>
      </c>
      <c r="V63" s="22">
        <v>0</v>
      </c>
      <c r="W63" s="23">
        <v>208</v>
      </c>
      <c r="X63" s="22">
        <v>0</v>
      </c>
      <c r="Y63" s="23">
        <v>208</v>
      </c>
      <c r="Z63" s="22">
        <v>0</v>
      </c>
      <c r="AA63" s="23">
        <v>208</v>
      </c>
      <c r="AB63" s="22">
        <v>0</v>
      </c>
      <c r="AC63" s="23">
        <v>208</v>
      </c>
      <c r="AD63" s="22">
        <v>0</v>
      </c>
      <c r="AE63" s="23">
        <v>208</v>
      </c>
      <c r="AF63" s="22">
        <v>0</v>
      </c>
      <c r="AG63" s="23">
        <v>517</v>
      </c>
      <c r="AH63" s="22">
        <v>0</v>
      </c>
      <c r="AI63" s="23">
        <v>585</v>
      </c>
      <c r="AJ63" s="22">
        <v>0</v>
      </c>
      <c r="AK63" s="23">
        <v>1180</v>
      </c>
      <c r="AL63" s="22">
        <v>0</v>
      </c>
      <c r="AM63" s="23">
        <v>5260</v>
      </c>
      <c r="AN63" s="22">
        <v>0</v>
      </c>
      <c r="AO63" s="29"/>
      <c r="AP63" s="40">
        <v>0</v>
      </c>
      <c r="AQ63" s="41">
        <v>0</v>
      </c>
      <c r="AR63" s="40">
        <v>888.07999999999993</v>
      </c>
      <c r="AS63" s="41">
        <v>3.97</v>
      </c>
      <c r="AT63" s="40">
        <v>911.71</v>
      </c>
      <c r="AU63" s="41">
        <v>3.87</v>
      </c>
      <c r="AV63" s="29"/>
      <c r="AW63" s="42">
        <v>1.25</v>
      </c>
      <c r="AX63" s="42">
        <v>1.25</v>
      </c>
      <c r="AY63" s="22">
        <v>25</v>
      </c>
      <c r="AZ63" s="42">
        <v>49.5</v>
      </c>
      <c r="BA63" s="22">
        <v>3.13</v>
      </c>
      <c r="BB63" s="29"/>
      <c r="BC63" s="43">
        <v>86.85</v>
      </c>
      <c r="BD63" s="39">
        <v>3.58</v>
      </c>
      <c r="BE63" s="43">
        <v>78.5</v>
      </c>
      <c r="BF63" s="39">
        <v>3.56</v>
      </c>
      <c r="BG63" s="43">
        <v>52.1</v>
      </c>
      <c r="BH63" s="39">
        <v>1.96</v>
      </c>
      <c r="BI63" s="43">
        <v>8.5</v>
      </c>
      <c r="BJ63" s="39">
        <v>13.33</v>
      </c>
      <c r="BK63" s="29"/>
    </row>
    <row r="64" spans="1:63" x14ac:dyDescent="0.35">
      <c r="A64">
        <v>4</v>
      </c>
      <c r="B64" t="s">
        <v>155</v>
      </c>
      <c r="C64" t="s">
        <v>156</v>
      </c>
      <c r="D64" s="21">
        <v>7.5600000000000001E-2</v>
      </c>
      <c r="E64" s="22">
        <v>2.63</v>
      </c>
      <c r="F64" s="21">
        <v>0.21970000000000001</v>
      </c>
      <c r="G64" s="22">
        <v>2.7</v>
      </c>
      <c r="H64" s="21">
        <v>0.1777</v>
      </c>
      <c r="I64" s="22">
        <v>2.71</v>
      </c>
      <c r="J64" s="23">
        <v>0.39739999999999998</v>
      </c>
      <c r="K64" s="22">
        <v>2.71</v>
      </c>
      <c r="L64" s="23">
        <v>302.26</v>
      </c>
      <c r="M64" s="29">
        <f t="shared" si="0"/>
        <v>814.18</v>
      </c>
      <c r="N64" s="38">
        <v>252.56</v>
      </c>
      <c r="O64" s="39">
        <v>13.7</v>
      </c>
      <c r="P64" s="38">
        <v>282.88</v>
      </c>
      <c r="Q64" s="39">
        <v>12.06</v>
      </c>
      <c r="R64" s="29"/>
      <c r="S64" s="23">
        <v>229.04</v>
      </c>
      <c r="T64" s="22">
        <v>10</v>
      </c>
      <c r="U64" s="23">
        <v>229.04</v>
      </c>
      <c r="V64" s="22">
        <v>10</v>
      </c>
      <c r="W64" s="23" t="s">
        <v>773</v>
      </c>
      <c r="X64" s="22" t="s">
        <v>773</v>
      </c>
      <c r="Y64" s="23" t="s">
        <v>773</v>
      </c>
      <c r="Z64" s="22" t="s">
        <v>773</v>
      </c>
      <c r="AA64" s="23" t="s">
        <v>773</v>
      </c>
      <c r="AB64" s="22" t="s">
        <v>773</v>
      </c>
      <c r="AC64" s="23" t="s">
        <v>773</v>
      </c>
      <c r="AD64" s="22" t="s">
        <v>773</v>
      </c>
      <c r="AE64" s="23" t="s">
        <v>773</v>
      </c>
      <c r="AF64" s="22" t="s">
        <v>773</v>
      </c>
      <c r="AG64" s="23" t="s">
        <v>773</v>
      </c>
      <c r="AH64" s="22" t="s">
        <v>773</v>
      </c>
      <c r="AI64" s="23" t="s">
        <v>773</v>
      </c>
      <c r="AJ64" s="22" t="s">
        <v>773</v>
      </c>
      <c r="AK64" s="23" t="s">
        <v>773</v>
      </c>
      <c r="AL64" s="22" t="s">
        <v>773</v>
      </c>
      <c r="AM64" s="23" t="s">
        <v>773</v>
      </c>
      <c r="AN64" s="22" t="s">
        <v>773</v>
      </c>
      <c r="AO64" s="29"/>
      <c r="AP64" s="40">
        <v>0</v>
      </c>
      <c r="AQ64" s="41">
        <v>0</v>
      </c>
      <c r="AR64" s="40">
        <v>783.8599999999999</v>
      </c>
      <c r="AS64" s="41">
        <v>8.14</v>
      </c>
      <c r="AT64" s="40">
        <v>814.18</v>
      </c>
      <c r="AU64" s="41">
        <v>7.81</v>
      </c>
      <c r="AV64" s="29"/>
      <c r="AW64" s="42">
        <v>1.5</v>
      </c>
      <c r="AX64" s="42">
        <v>2.2000000000000002</v>
      </c>
      <c r="AY64" s="22">
        <v>100</v>
      </c>
      <c r="AZ64" s="42">
        <v>0</v>
      </c>
      <c r="BA64" s="22">
        <v>0</v>
      </c>
      <c r="BB64" s="29"/>
      <c r="BC64" s="43">
        <v>86.85</v>
      </c>
      <c r="BD64" s="39">
        <v>3.55</v>
      </c>
      <c r="BE64" s="43">
        <v>78.5</v>
      </c>
      <c r="BF64" s="39">
        <v>3.56</v>
      </c>
      <c r="BG64" s="43">
        <v>52.1</v>
      </c>
      <c r="BH64" s="39">
        <v>1.94</v>
      </c>
      <c r="BI64" s="43">
        <v>6.85</v>
      </c>
      <c r="BJ64" s="39">
        <v>2.2400000000000002</v>
      </c>
      <c r="BK64" s="29"/>
    </row>
    <row r="65" spans="1:63" x14ac:dyDescent="0.35">
      <c r="A65">
        <v>4</v>
      </c>
      <c r="B65" t="s">
        <v>157</v>
      </c>
      <c r="C65" t="s">
        <v>158</v>
      </c>
      <c r="D65" s="21">
        <v>9.4E-2</v>
      </c>
      <c r="E65" s="22">
        <v>5.35</v>
      </c>
      <c r="F65" s="21">
        <v>0.23899999999999999</v>
      </c>
      <c r="G65" s="22">
        <v>8.07</v>
      </c>
      <c r="H65" s="21">
        <v>0.18090000000000001</v>
      </c>
      <c r="I65" s="22">
        <v>6.23</v>
      </c>
      <c r="J65" s="23">
        <v>0.4199</v>
      </c>
      <c r="K65" s="22">
        <v>7.27</v>
      </c>
      <c r="L65" s="23">
        <v>460.33</v>
      </c>
      <c r="M65" s="29">
        <f t="shared" si="0"/>
        <v>991.67</v>
      </c>
      <c r="N65" s="38">
        <v>195.47</v>
      </c>
      <c r="O65" s="39">
        <v>3.17</v>
      </c>
      <c r="P65" s="38">
        <v>217.95</v>
      </c>
      <c r="Q65" s="39">
        <v>2.83</v>
      </c>
      <c r="R65" s="29"/>
      <c r="S65" s="23">
        <v>313.39</v>
      </c>
      <c r="T65" s="22">
        <v>6.67</v>
      </c>
      <c r="U65" s="23">
        <v>313.39</v>
      </c>
      <c r="V65" s="22">
        <v>6.67</v>
      </c>
      <c r="W65" s="23">
        <v>313.39</v>
      </c>
      <c r="X65" s="22">
        <v>6.67</v>
      </c>
      <c r="Y65" s="23">
        <v>313.39</v>
      </c>
      <c r="Z65" s="22">
        <v>6.67</v>
      </c>
      <c r="AA65" s="23">
        <v>313.39</v>
      </c>
      <c r="AB65" s="22">
        <v>6.67</v>
      </c>
      <c r="AC65" s="23">
        <v>392.86</v>
      </c>
      <c r="AD65" s="22">
        <v>6.67</v>
      </c>
      <c r="AE65" s="23">
        <v>472.33</v>
      </c>
      <c r="AF65" s="22">
        <v>6.67</v>
      </c>
      <c r="AG65" s="23">
        <v>1664.38</v>
      </c>
      <c r="AH65" s="22">
        <v>6.67</v>
      </c>
      <c r="AI65" s="23">
        <v>1982.26</v>
      </c>
      <c r="AJ65" s="22">
        <v>6.67</v>
      </c>
      <c r="AK65" s="23">
        <v>4763.71</v>
      </c>
      <c r="AL65" s="22">
        <v>6.68</v>
      </c>
      <c r="AM65" s="23">
        <v>15967.529999999999</v>
      </c>
      <c r="AN65" s="22">
        <v>6.66</v>
      </c>
      <c r="AO65" s="29"/>
      <c r="AP65" s="40">
        <v>0</v>
      </c>
      <c r="AQ65" s="41">
        <v>0</v>
      </c>
      <c r="AR65" s="40">
        <v>969.18999999999994</v>
      </c>
      <c r="AS65" s="41">
        <v>5.32</v>
      </c>
      <c r="AT65" s="40">
        <v>991.67</v>
      </c>
      <c r="AU65" s="41">
        <v>5.19</v>
      </c>
      <c r="AV65" s="29"/>
      <c r="AW65" s="42">
        <v>0.7</v>
      </c>
      <c r="AX65" s="42">
        <v>1.05</v>
      </c>
      <c r="AY65" s="22">
        <v>0</v>
      </c>
      <c r="AZ65" s="42">
        <v>0</v>
      </c>
      <c r="BA65" s="22">
        <v>0</v>
      </c>
      <c r="BB65" s="29"/>
      <c r="BC65" s="43">
        <v>86.5</v>
      </c>
      <c r="BD65" s="39">
        <v>3.59</v>
      </c>
      <c r="BE65" s="43">
        <v>78</v>
      </c>
      <c r="BF65" s="39">
        <v>4</v>
      </c>
      <c r="BG65" s="43">
        <v>52</v>
      </c>
      <c r="BH65" s="39">
        <v>8</v>
      </c>
      <c r="BI65" s="43">
        <v>6.5</v>
      </c>
      <c r="BJ65" s="39">
        <v>0</v>
      </c>
      <c r="BK65" s="29"/>
    </row>
    <row r="66" spans="1:63" x14ac:dyDescent="0.35">
      <c r="A66">
        <v>4</v>
      </c>
      <c r="B66" t="s">
        <v>159</v>
      </c>
      <c r="C66" t="s">
        <v>160</v>
      </c>
      <c r="D66" s="21">
        <v>0.1231</v>
      </c>
      <c r="E66" s="22">
        <v>1.37</v>
      </c>
      <c r="F66" s="21">
        <v>0.26019999999999999</v>
      </c>
      <c r="G66" s="22">
        <v>10.57</v>
      </c>
      <c r="H66" s="21">
        <v>0.27310000000000001</v>
      </c>
      <c r="I66" s="22">
        <v>17.93</v>
      </c>
      <c r="J66" s="23">
        <v>0.5333</v>
      </c>
      <c r="K66" s="22">
        <v>14.22</v>
      </c>
      <c r="L66" s="23">
        <v>504.27</v>
      </c>
      <c r="M66" s="29">
        <f t="shared" si="0"/>
        <v>990.25</v>
      </c>
      <c r="N66" s="38">
        <v>160.55000000000001</v>
      </c>
      <c r="O66" s="39">
        <v>3.56</v>
      </c>
      <c r="P66" s="38">
        <v>200.26</v>
      </c>
      <c r="Q66" s="39">
        <v>2.83</v>
      </c>
      <c r="R66" s="29"/>
      <c r="S66" s="23">
        <v>285.72000000000003</v>
      </c>
      <c r="T66" s="22">
        <v>2.5</v>
      </c>
      <c r="U66" s="23">
        <v>285.72000000000003</v>
      </c>
      <c r="V66" s="22">
        <v>2.5</v>
      </c>
      <c r="W66" s="23">
        <v>285.72000000000003</v>
      </c>
      <c r="X66" s="22">
        <v>2.5</v>
      </c>
      <c r="Y66" s="23">
        <v>285.72000000000003</v>
      </c>
      <c r="Z66" s="22">
        <v>2.5</v>
      </c>
      <c r="AA66" s="23">
        <v>285.72000000000003</v>
      </c>
      <c r="AB66" s="22">
        <v>2.5</v>
      </c>
      <c r="AC66" s="23">
        <v>285.72000000000003</v>
      </c>
      <c r="AD66" s="22">
        <v>2.5</v>
      </c>
      <c r="AE66" s="23">
        <v>285.72000000000003</v>
      </c>
      <c r="AF66" s="22">
        <v>2.5</v>
      </c>
      <c r="AG66" s="23">
        <v>1512.84</v>
      </c>
      <c r="AH66" s="22">
        <v>2.82</v>
      </c>
      <c r="AI66" s="23">
        <v>1810.92</v>
      </c>
      <c r="AJ66" s="22">
        <v>2.85</v>
      </c>
      <c r="AK66" s="23">
        <v>4057.92</v>
      </c>
      <c r="AL66" s="22">
        <v>2.84</v>
      </c>
      <c r="AM66" s="23">
        <v>12679.92</v>
      </c>
      <c r="AN66" s="22">
        <v>13.17</v>
      </c>
      <c r="AO66" s="29"/>
      <c r="AP66" s="40">
        <v>0</v>
      </c>
      <c r="AQ66" s="41">
        <v>0</v>
      </c>
      <c r="AR66" s="40">
        <v>950.54</v>
      </c>
      <c r="AS66" s="41">
        <v>2.0699999999999998</v>
      </c>
      <c r="AT66" s="40">
        <v>990.25</v>
      </c>
      <c r="AU66" s="41">
        <v>1.99</v>
      </c>
      <c r="AV66" s="29"/>
      <c r="AW66" s="42">
        <v>1.2</v>
      </c>
      <c r="AX66" s="42">
        <v>1.2</v>
      </c>
      <c r="AY66" s="22">
        <v>4.3499999999999996</v>
      </c>
      <c r="AZ66" s="42">
        <v>0</v>
      </c>
      <c r="BA66" s="22">
        <v>0</v>
      </c>
      <c r="BB66" s="29"/>
      <c r="BC66" s="43">
        <v>86.85</v>
      </c>
      <c r="BD66" s="39">
        <v>3.55</v>
      </c>
      <c r="BE66" s="43">
        <v>78.5</v>
      </c>
      <c r="BF66" s="39">
        <v>3.56</v>
      </c>
      <c r="BG66" s="43">
        <v>52.1</v>
      </c>
      <c r="BH66" s="39">
        <v>1.96</v>
      </c>
      <c r="BI66" s="43">
        <v>8.15</v>
      </c>
      <c r="BJ66" s="39">
        <v>1.88</v>
      </c>
      <c r="BK66" s="29"/>
    </row>
    <row r="67" spans="1:63" x14ac:dyDescent="0.35">
      <c r="A67">
        <v>4</v>
      </c>
      <c r="B67" t="s">
        <v>161</v>
      </c>
      <c r="C67" t="s">
        <v>162</v>
      </c>
      <c r="D67" s="21">
        <v>9.6199999999999994E-2</v>
      </c>
      <c r="E67" s="22">
        <v>13.2</v>
      </c>
      <c r="F67" s="21">
        <v>0.24299999999999999</v>
      </c>
      <c r="G67" s="22">
        <v>16.79</v>
      </c>
      <c r="H67" s="21">
        <v>0.19439999999999999</v>
      </c>
      <c r="I67" s="22">
        <v>16.77</v>
      </c>
      <c r="J67" s="23">
        <v>0.43740000000000001</v>
      </c>
      <c r="K67" s="22">
        <v>16.78</v>
      </c>
      <c r="L67" s="23">
        <v>449.46</v>
      </c>
      <c r="M67" s="29">
        <f t="shared" si="0"/>
        <v>1037.3599999999999</v>
      </c>
      <c r="N67" s="38">
        <v>223.15</v>
      </c>
      <c r="O67" s="39">
        <v>4.49</v>
      </c>
      <c r="P67" s="38">
        <v>250.7</v>
      </c>
      <c r="Q67" s="39">
        <v>5.29</v>
      </c>
      <c r="R67" s="29"/>
      <c r="S67" s="23">
        <v>337.2</v>
      </c>
      <c r="T67" s="22">
        <v>4.66</v>
      </c>
      <c r="U67" s="23">
        <v>337.2</v>
      </c>
      <c r="V67" s="22">
        <v>4.66</v>
      </c>
      <c r="W67" s="23">
        <v>337.2</v>
      </c>
      <c r="X67" s="22">
        <v>4.66</v>
      </c>
      <c r="Y67" s="23">
        <v>337.2</v>
      </c>
      <c r="Z67" s="22">
        <v>4.66</v>
      </c>
      <c r="AA67" s="23">
        <v>337.2</v>
      </c>
      <c r="AB67" s="22">
        <v>4.66</v>
      </c>
      <c r="AC67" s="23">
        <v>337.2</v>
      </c>
      <c r="AD67" s="22">
        <v>4.66</v>
      </c>
      <c r="AE67" s="23">
        <v>337.2</v>
      </c>
      <c r="AF67" s="22">
        <v>4.66</v>
      </c>
      <c r="AG67" s="23">
        <v>337.2</v>
      </c>
      <c r="AH67" s="22">
        <v>4.66</v>
      </c>
      <c r="AI67" s="23">
        <v>337.2</v>
      </c>
      <c r="AJ67" s="22">
        <v>4.66</v>
      </c>
      <c r="AK67" s="23">
        <v>337.2</v>
      </c>
      <c r="AL67" s="22">
        <v>4.66</v>
      </c>
      <c r="AM67" s="23">
        <v>337.2</v>
      </c>
      <c r="AN67" s="22">
        <v>4.66</v>
      </c>
      <c r="AO67" s="29"/>
      <c r="AP67" s="40">
        <v>0</v>
      </c>
      <c r="AQ67" s="41">
        <v>0</v>
      </c>
      <c r="AR67" s="40">
        <v>1009.81</v>
      </c>
      <c r="AS67" s="41">
        <v>8.26</v>
      </c>
      <c r="AT67" s="40">
        <v>1037.3599999999999</v>
      </c>
      <c r="AU67" s="41">
        <v>8.36</v>
      </c>
      <c r="AV67" s="29"/>
      <c r="AW67" s="42">
        <v>1.35</v>
      </c>
      <c r="AX67" s="42">
        <v>1.35</v>
      </c>
      <c r="AY67" s="22">
        <v>8</v>
      </c>
      <c r="AZ67" s="42">
        <v>0</v>
      </c>
      <c r="BA67" s="22">
        <v>0</v>
      </c>
      <c r="BB67" s="29"/>
      <c r="BC67" s="43">
        <v>86.85</v>
      </c>
      <c r="BD67" s="39">
        <v>3.58</v>
      </c>
      <c r="BE67" s="43">
        <v>78.5</v>
      </c>
      <c r="BF67" s="39">
        <v>3.56</v>
      </c>
      <c r="BG67" s="43">
        <v>52.1</v>
      </c>
      <c r="BH67" s="39">
        <v>1.96</v>
      </c>
      <c r="BI67" s="43">
        <v>9.65</v>
      </c>
      <c r="BJ67" s="39">
        <v>3.76</v>
      </c>
      <c r="BK67" s="29"/>
    </row>
    <row r="68" spans="1:63" x14ac:dyDescent="0.35">
      <c r="A68">
        <v>4</v>
      </c>
      <c r="B68" t="s">
        <v>163</v>
      </c>
      <c r="C68" t="s">
        <v>164</v>
      </c>
      <c r="D68" s="21">
        <v>8.8499999999999995E-2</v>
      </c>
      <c r="E68" s="22">
        <v>3.71</v>
      </c>
      <c r="F68" s="21">
        <v>0.2626</v>
      </c>
      <c r="G68" s="22">
        <v>5.56</v>
      </c>
      <c r="H68" s="21">
        <v>0.1956</v>
      </c>
      <c r="I68" s="22">
        <v>5.57</v>
      </c>
      <c r="J68" s="23">
        <v>0.4582</v>
      </c>
      <c r="K68" s="22">
        <v>5.57</v>
      </c>
      <c r="L68" s="23">
        <v>336.2</v>
      </c>
      <c r="M68" s="29">
        <f t="shared" si="0"/>
        <v>933.37</v>
      </c>
      <c r="N68" s="38">
        <v>236.58</v>
      </c>
      <c r="O68" s="39">
        <v>5.81</v>
      </c>
      <c r="P68" s="38">
        <v>262.17</v>
      </c>
      <c r="Q68" s="39">
        <v>5.22</v>
      </c>
      <c r="R68" s="29"/>
      <c r="S68" s="23">
        <v>275</v>
      </c>
      <c r="T68" s="22">
        <v>6.59</v>
      </c>
      <c r="U68" s="23">
        <v>335</v>
      </c>
      <c r="V68" s="22">
        <v>6.69</v>
      </c>
      <c r="W68" s="23">
        <v>335</v>
      </c>
      <c r="X68" s="22">
        <v>6.69</v>
      </c>
      <c r="Y68" s="23">
        <v>664</v>
      </c>
      <c r="Z68" s="22">
        <v>9.57</v>
      </c>
      <c r="AA68" s="23">
        <v>966</v>
      </c>
      <c r="AB68" s="22">
        <v>6.27</v>
      </c>
      <c r="AC68" s="23">
        <v>1288</v>
      </c>
      <c r="AD68" s="22">
        <v>6.27</v>
      </c>
      <c r="AE68" s="23">
        <v>1610</v>
      </c>
      <c r="AF68" s="22">
        <v>6.27</v>
      </c>
      <c r="AG68" s="23">
        <v>6762</v>
      </c>
      <c r="AH68" s="22">
        <v>6.27</v>
      </c>
      <c r="AI68" s="23">
        <v>8050</v>
      </c>
      <c r="AJ68" s="22">
        <v>6.27</v>
      </c>
      <c r="AK68" s="23">
        <v>19320</v>
      </c>
      <c r="AL68" s="22">
        <v>6.27</v>
      </c>
      <c r="AM68" s="23">
        <v>96600</v>
      </c>
      <c r="AN68" s="22">
        <v>6.27</v>
      </c>
      <c r="AO68" s="29"/>
      <c r="AP68" s="40">
        <v>0</v>
      </c>
      <c r="AQ68" s="41">
        <v>0</v>
      </c>
      <c r="AR68" s="40">
        <v>847.78</v>
      </c>
      <c r="AS68" s="41">
        <v>5.22</v>
      </c>
      <c r="AT68" s="40">
        <v>933.37</v>
      </c>
      <c r="AU68" s="41">
        <v>5.19</v>
      </c>
      <c r="AV68" s="29"/>
      <c r="AW68" s="42">
        <v>1.1499999999999999</v>
      </c>
      <c r="AX68" s="42">
        <v>1.1499999999999999</v>
      </c>
      <c r="AY68" s="22">
        <v>4.55</v>
      </c>
      <c r="AZ68" s="42">
        <v>74</v>
      </c>
      <c r="BA68" s="22">
        <v>2.78</v>
      </c>
      <c r="BB68" s="29"/>
      <c r="BC68" s="43">
        <v>86.85</v>
      </c>
      <c r="BD68" s="39">
        <v>3.58</v>
      </c>
      <c r="BE68" s="43">
        <v>78.5</v>
      </c>
      <c r="BF68" s="39">
        <v>3.56</v>
      </c>
      <c r="BG68" s="43">
        <v>52.1</v>
      </c>
      <c r="BH68" s="39">
        <v>1.96</v>
      </c>
      <c r="BI68" s="43">
        <v>9</v>
      </c>
      <c r="BJ68" s="39">
        <v>4.6500000000000004</v>
      </c>
      <c r="BK68" s="29"/>
    </row>
    <row r="69" spans="1:63" x14ac:dyDescent="0.35">
      <c r="A69">
        <v>4</v>
      </c>
      <c r="B69" t="s">
        <v>165</v>
      </c>
      <c r="C69" t="s">
        <v>166</v>
      </c>
      <c r="D69" s="21">
        <v>9.8599999999999993E-2</v>
      </c>
      <c r="E69" s="22">
        <v>5.31</v>
      </c>
      <c r="F69" s="21">
        <v>0.51470000000000005</v>
      </c>
      <c r="G69" s="22">
        <v>6.99</v>
      </c>
      <c r="H69" s="21">
        <v>0.41599999999999998</v>
      </c>
      <c r="I69" s="22">
        <v>7</v>
      </c>
      <c r="J69" s="23">
        <v>0.93070000000000008</v>
      </c>
      <c r="K69" s="22">
        <v>6.99</v>
      </c>
      <c r="L69" s="23">
        <v>461.39</v>
      </c>
      <c r="M69" s="29">
        <f t="shared" ref="M69:M132" si="1">L69+P69+U69</f>
        <v>920.47</v>
      </c>
      <c r="N69" s="38">
        <v>248.37</v>
      </c>
      <c r="O69" s="39">
        <v>5.36</v>
      </c>
      <c r="P69" s="38">
        <v>331.35</v>
      </c>
      <c r="Q69" s="39">
        <v>5.31</v>
      </c>
      <c r="R69" s="29"/>
      <c r="S69" s="23">
        <v>127.73</v>
      </c>
      <c r="T69" s="22">
        <v>5.46</v>
      </c>
      <c r="U69" s="23">
        <v>127.73</v>
      </c>
      <c r="V69" s="22">
        <v>5.46</v>
      </c>
      <c r="W69" s="23">
        <v>127.73</v>
      </c>
      <c r="X69" s="22">
        <v>5.46</v>
      </c>
      <c r="Y69" s="23">
        <v>127.73</v>
      </c>
      <c r="Z69" s="22">
        <v>5.46</v>
      </c>
      <c r="AA69" s="23">
        <v>127.73</v>
      </c>
      <c r="AB69" s="22">
        <v>5.46</v>
      </c>
      <c r="AC69" s="23">
        <v>127.73</v>
      </c>
      <c r="AD69" s="22">
        <v>5.46</v>
      </c>
      <c r="AE69" s="23">
        <v>127.73</v>
      </c>
      <c r="AF69" s="22">
        <v>5.46</v>
      </c>
      <c r="AG69" s="23">
        <v>875.99</v>
      </c>
      <c r="AH69" s="22">
        <v>5.45</v>
      </c>
      <c r="AI69" s="23">
        <v>1047.03</v>
      </c>
      <c r="AJ69" s="22">
        <v>5.45</v>
      </c>
      <c r="AK69" s="23">
        <v>2543.63</v>
      </c>
      <c r="AL69" s="22">
        <v>6.12</v>
      </c>
      <c r="AM69" s="23">
        <v>10628.029999999999</v>
      </c>
      <c r="AN69" s="22">
        <v>5.46</v>
      </c>
      <c r="AO69" s="29"/>
      <c r="AP69" s="40">
        <v>0</v>
      </c>
      <c r="AQ69" s="41">
        <v>0</v>
      </c>
      <c r="AR69" s="40">
        <v>837.49</v>
      </c>
      <c r="AS69" s="41">
        <v>5.35</v>
      </c>
      <c r="AT69" s="40">
        <v>920.47</v>
      </c>
      <c r="AU69" s="41">
        <v>5.33</v>
      </c>
      <c r="AV69" s="29"/>
      <c r="AW69" s="42">
        <v>1.2</v>
      </c>
      <c r="AX69" s="42">
        <v>3</v>
      </c>
      <c r="AY69" s="22">
        <v>20</v>
      </c>
      <c r="AZ69" s="42">
        <v>0</v>
      </c>
      <c r="BA69" s="22">
        <v>0</v>
      </c>
      <c r="BB69" s="29"/>
      <c r="BC69" s="43">
        <v>86.85</v>
      </c>
      <c r="BD69" s="39">
        <v>3.58</v>
      </c>
      <c r="BE69" s="43">
        <v>78.5</v>
      </c>
      <c r="BF69" s="39">
        <v>3.56</v>
      </c>
      <c r="BG69" s="43">
        <v>52.1</v>
      </c>
      <c r="BH69" s="39">
        <v>1.96</v>
      </c>
      <c r="BI69" s="43">
        <v>17.649999999999999</v>
      </c>
      <c r="BJ69" s="39">
        <v>5.37</v>
      </c>
      <c r="BK69" s="29"/>
    </row>
    <row r="70" spans="1:63" x14ac:dyDescent="0.35">
      <c r="A70">
        <v>5</v>
      </c>
      <c r="B70" t="s">
        <v>167</v>
      </c>
      <c r="C70" t="s">
        <v>168</v>
      </c>
      <c r="D70" s="21">
        <v>9.5200000000000007E-2</v>
      </c>
      <c r="E70" s="22">
        <v>2.2400000000000002</v>
      </c>
      <c r="F70" s="21">
        <v>0.2044</v>
      </c>
      <c r="G70" s="22">
        <v>2.39</v>
      </c>
      <c r="H70" s="21">
        <v>0.1527</v>
      </c>
      <c r="I70" s="22">
        <v>2.38</v>
      </c>
      <c r="J70" s="23">
        <v>0.35709999999999997</v>
      </c>
      <c r="K70" s="22">
        <v>2.38</v>
      </c>
      <c r="L70" s="23">
        <v>364.46</v>
      </c>
      <c r="M70" s="29">
        <f t="shared" si="1"/>
        <v>727.42</v>
      </c>
      <c r="N70" s="38">
        <v>152.16</v>
      </c>
      <c r="O70" s="39">
        <v>23.81</v>
      </c>
      <c r="P70" s="38">
        <v>175.32</v>
      </c>
      <c r="Q70" s="39">
        <v>21.09</v>
      </c>
      <c r="R70" s="29"/>
      <c r="S70" s="23">
        <v>103.87</v>
      </c>
      <c r="T70" s="22">
        <v>5.52</v>
      </c>
      <c r="U70" s="23">
        <v>187.64</v>
      </c>
      <c r="V70" s="22">
        <v>5.52</v>
      </c>
      <c r="W70" s="23">
        <v>153</v>
      </c>
      <c r="X70" s="22">
        <v>5.52</v>
      </c>
      <c r="Y70" s="23">
        <v>306</v>
      </c>
      <c r="Z70" s="22">
        <v>5.52</v>
      </c>
      <c r="AA70" s="23">
        <v>459</v>
      </c>
      <c r="AB70" s="22">
        <v>5.52</v>
      </c>
      <c r="AC70" s="23">
        <v>612</v>
      </c>
      <c r="AD70" s="22">
        <v>5.52</v>
      </c>
      <c r="AE70" s="23">
        <v>765</v>
      </c>
      <c r="AF70" s="22">
        <v>5.52</v>
      </c>
      <c r="AG70" s="23">
        <v>3213</v>
      </c>
      <c r="AH70" s="22">
        <v>5.52</v>
      </c>
      <c r="AI70" s="23">
        <v>3825</v>
      </c>
      <c r="AJ70" s="22">
        <v>5.52</v>
      </c>
      <c r="AK70" s="23">
        <v>6827.25</v>
      </c>
      <c r="AL70" s="22">
        <v>5.47</v>
      </c>
      <c r="AM70" s="23">
        <v>8681.25</v>
      </c>
      <c r="AN70" s="22">
        <v>5.48</v>
      </c>
      <c r="AO70" s="29"/>
      <c r="AP70" s="40">
        <v>0</v>
      </c>
      <c r="AQ70" s="41">
        <v>0</v>
      </c>
      <c r="AR70" s="40">
        <v>620.49</v>
      </c>
      <c r="AS70" s="41">
        <v>7.38</v>
      </c>
      <c r="AT70" s="40">
        <v>727.42</v>
      </c>
      <c r="AU70" s="41">
        <v>7.11</v>
      </c>
      <c r="AV70" s="29"/>
      <c r="AW70" s="42">
        <v>1.55</v>
      </c>
      <c r="AX70" s="42">
        <v>1.55</v>
      </c>
      <c r="AY70" s="22">
        <v>14.81</v>
      </c>
      <c r="AZ70" s="42">
        <v>16.25</v>
      </c>
      <c r="BA70" s="22">
        <v>-50</v>
      </c>
      <c r="BB70" s="29"/>
      <c r="BC70" s="43">
        <v>86.85</v>
      </c>
      <c r="BD70" s="39">
        <v>3.58</v>
      </c>
      <c r="BE70" s="43">
        <v>78.5</v>
      </c>
      <c r="BF70" s="39">
        <v>3.56</v>
      </c>
      <c r="BG70" s="43">
        <v>52.1</v>
      </c>
      <c r="BH70" s="39">
        <v>1.96</v>
      </c>
      <c r="BI70" s="43">
        <v>7.65</v>
      </c>
      <c r="BJ70" s="39">
        <v>2</v>
      </c>
      <c r="BK70" s="29"/>
    </row>
    <row r="71" spans="1:63" x14ac:dyDescent="0.35">
      <c r="A71">
        <v>5</v>
      </c>
      <c r="B71" t="s">
        <v>169</v>
      </c>
      <c r="C71" t="s">
        <v>170</v>
      </c>
      <c r="D71" s="21">
        <v>0.1027</v>
      </c>
      <c r="E71" s="22">
        <v>2.5</v>
      </c>
      <c r="F71" s="21">
        <v>0.49349999999999999</v>
      </c>
      <c r="G71" s="22">
        <v>4.03</v>
      </c>
      <c r="H71" s="21">
        <v>0.38879999999999998</v>
      </c>
      <c r="I71" s="22">
        <v>4.05</v>
      </c>
      <c r="J71" s="23">
        <v>0.88229999999999997</v>
      </c>
      <c r="K71" s="22">
        <v>4.04</v>
      </c>
      <c r="L71" s="23">
        <v>479.13</v>
      </c>
      <c r="M71" s="29">
        <f t="shared" si="1"/>
        <v>1003.9399999999999</v>
      </c>
      <c r="N71" s="38">
        <v>307.47000000000003</v>
      </c>
      <c r="O71" s="39">
        <v>7.71</v>
      </c>
      <c r="P71" s="38">
        <v>320.94</v>
      </c>
      <c r="Q71" s="39">
        <v>7.36</v>
      </c>
      <c r="R71" s="29"/>
      <c r="S71" s="23">
        <v>203.87</v>
      </c>
      <c r="T71" s="22">
        <v>-0.84</v>
      </c>
      <c r="U71" s="23">
        <v>203.87</v>
      </c>
      <c r="V71" s="22">
        <v>-0.84</v>
      </c>
      <c r="W71" s="23" t="s">
        <v>773</v>
      </c>
      <c r="X71" s="22" t="s">
        <v>773</v>
      </c>
      <c r="Y71" s="23" t="s">
        <v>773</v>
      </c>
      <c r="Z71" s="22" t="s">
        <v>773</v>
      </c>
      <c r="AA71" s="23" t="s">
        <v>773</v>
      </c>
      <c r="AB71" s="22" t="s">
        <v>773</v>
      </c>
      <c r="AC71" s="23" t="s">
        <v>773</v>
      </c>
      <c r="AD71" s="22" t="s">
        <v>773</v>
      </c>
      <c r="AE71" s="23" t="s">
        <v>773</v>
      </c>
      <c r="AF71" s="22" t="s">
        <v>773</v>
      </c>
      <c r="AG71" s="23" t="s">
        <v>773</v>
      </c>
      <c r="AH71" s="22" t="s">
        <v>773</v>
      </c>
      <c r="AI71" s="23" t="s">
        <v>773</v>
      </c>
      <c r="AJ71" s="22" t="s">
        <v>773</v>
      </c>
      <c r="AK71" s="23" t="s">
        <v>773</v>
      </c>
      <c r="AL71" s="22" t="s">
        <v>773</v>
      </c>
      <c r="AM71" s="23" t="s">
        <v>773</v>
      </c>
      <c r="AN71" s="22" t="s">
        <v>773</v>
      </c>
      <c r="AO71" s="29"/>
      <c r="AP71" s="40">
        <v>0</v>
      </c>
      <c r="AQ71" s="41">
        <v>0</v>
      </c>
      <c r="AR71" s="40">
        <v>990.47</v>
      </c>
      <c r="AS71" s="41">
        <v>3.33</v>
      </c>
      <c r="AT71" s="40">
        <v>1003.9399999999999</v>
      </c>
      <c r="AU71" s="41">
        <v>3.29</v>
      </c>
      <c r="AV71" s="29"/>
      <c r="AW71" s="42">
        <v>0.63</v>
      </c>
      <c r="AX71" s="42">
        <v>2.85</v>
      </c>
      <c r="AY71" s="22">
        <v>2.15</v>
      </c>
      <c r="AZ71" s="42">
        <v>39</v>
      </c>
      <c r="BA71" s="22">
        <v>4</v>
      </c>
      <c r="BB71" s="29"/>
      <c r="BC71" s="43">
        <v>86.85</v>
      </c>
      <c r="BD71" s="39">
        <v>3.58</v>
      </c>
      <c r="BE71" s="43">
        <v>78.5</v>
      </c>
      <c r="BF71" s="39">
        <v>3.56</v>
      </c>
      <c r="BG71" s="43">
        <v>52.1</v>
      </c>
      <c r="BH71" s="39">
        <v>1.96</v>
      </c>
      <c r="BI71" s="43">
        <v>18.3</v>
      </c>
      <c r="BJ71" s="39">
        <v>7.65</v>
      </c>
      <c r="BK71" s="29"/>
    </row>
    <row r="72" spans="1:63" x14ac:dyDescent="0.35">
      <c r="A72">
        <v>5</v>
      </c>
      <c r="B72" t="s">
        <v>171</v>
      </c>
      <c r="C72" t="s">
        <v>172</v>
      </c>
      <c r="D72" s="21">
        <v>0.1115</v>
      </c>
      <c r="E72" s="22">
        <v>6.74</v>
      </c>
      <c r="F72" s="21">
        <v>0.72789999999999999</v>
      </c>
      <c r="G72" s="22">
        <v>6.19</v>
      </c>
      <c r="H72" s="21">
        <v>0.182</v>
      </c>
      <c r="I72" s="22">
        <v>6.24</v>
      </c>
      <c r="J72" s="23">
        <v>0.90989999999999993</v>
      </c>
      <c r="K72" s="22">
        <v>6.2</v>
      </c>
      <c r="L72" s="23">
        <v>511.7</v>
      </c>
      <c r="M72" s="29">
        <f t="shared" si="1"/>
        <v>1100.1199999999999</v>
      </c>
      <c r="N72" s="38">
        <v>273.72000000000003</v>
      </c>
      <c r="O72" s="39">
        <v>8.36</v>
      </c>
      <c r="P72" s="38">
        <v>364.92</v>
      </c>
      <c r="Q72" s="39">
        <v>8.34</v>
      </c>
      <c r="R72" s="29"/>
      <c r="S72" s="23">
        <v>223.5</v>
      </c>
      <c r="T72" s="22">
        <v>3.17</v>
      </c>
      <c r="U72" s="23">
        <v>223.5</v>
      </c>
      <c r="V72" s="22">
        <v>3.17</v>
      </c>
      <c r="W72" s="23" t="s">
        <v>773</v>
      </c>
      <c r="X72" s="22" t="s">
        <v>773</v>
      </c>
      <c r="Y72" s="23" t="s">
        <v>773</v>
      </c>
      <c r="Z72" s="22" t="s">
        <v>773</v>
      </c>
      <c r="AA72" s="23" t="s">
        <v>773</v>
      </c>
      <c r="AB72" s="22" t="s">
        <v>773</v>
      </c>
      <c r="AC72" s="23" t="s">
        <v>773</v>
      </c>
      <c r="AD72" s="22" t="s">
        <v>773</v>
      </c>
      <c r="AE72" s="23" t="s">
        <v>773</v>
      </c>
      <c r="AF72" s="22" t="s">
        <v>773</v>
      </c>
      <c r="AG72" s="23" t="s">
        <v>773</v>
      </c>
      <c r="AH72" s="22" t="s">
        <v>773</v>
      </c>
      <c r="AI72" s="23" t="s">
        <v>773</v>
      </c>
      <c r="AJ72" s="22" t="s">
        <v>773</v>
      </c>
      <c r="AK72" s="23" t="s">
        <v>773</v>
      </c>
      <c r="AL72" s="22" t="s">
        <v>773</v>
      </c>
      <c r="AM72" s="23" t="s">
        <v>773</v>
      </c>
      <c r="AN72" s="22" t="s">
        <v>773</v>
      </c>
      <c r="AO72" s="29"/>
      <c r="AP72" s="40">
        <v>0</v>
      </c>
      <c r="AQ72" s="41">
        <v>0</v>
      </c>
      <c r="AR72" s="40">
        <v>1008.9200000000001</v>
      </c>
      <c r="AS72" s="41">
        <v>6.36</v>
      </c>
      <c r="AT72" s="40">
        <v>1100.1199999999999</v>
      </c>
      <c r="AU72" s="41">
        <v>6.51</v>
      </c>
      <c r="AV72" s="29"/>
      <c r="AW72" s="42">
        <v>2</v>
      </c>
      <c r="AX72" s="42">
        <v>3.5</v>
      </c>
      <c r="AY72" s="22">
        <v>40</v>
      </c>
      <c r="AZ72" s="42">
        <v>0</v>
      </c>
      <c r="BA72" s="22">
        <v>0</v>
      </c>
      <c r="BB72" s="29"/>
      <c r="BC72" s="43">
        <v>86.85</v>
      </c>
      <c r="BD72" s="39">
        <v>3.58</v>
      </c>
      <c r="BE72" s="43">
        <v>78.5</v>
      </c>
      <c r="BF72" s="39">
        <v>3.56</v>
      </c>
      <c r="BG72" s="43">
        <v>52.1</v>
      </c>
      <c r="BH72" s="39">
        <v>1.96</v>
      </c>
      <c r="BI72" s="43">
        <v>12.2</v>
      </c>
      <c r="BJ72" s="39">
        <v>3.39</v>
      </c>
      <c r="BK72" s="29"/>
    </row>
    <row r="73" spans="1:63" x14ac:dyDescent="0.35">
      <c r="A73">
        <v>5</v>
      </c>
      <c r="B73" t="s">
        <v>173</v>
      </c>
      <c r="C73" t="s">
        <v>174</v>
      </c>
      <c r="D73" s="21">
        <v>7.4999999999999997E-2</v>
      </c>
      <c r="E73" s="22">
        <v>7.26</v>
      </c>
      <c r="F73" s="21">
        <v>0.21249999999999999</v>
      </c>
      <c r="G73" s="22">
        <v>18.100000000000001</v>
      </c>
      <c r="H73" s="21">
        <v>0.1676</v>
      </c>
      <c r="I73" s="22">
        <v>18.07</v>
      </c>
      <c r="J73" s="23">
        <v>0.38009999999999999</v>
      </c>
      <c r="K73" s="22">
        <v>18.09</v>
      </c>
      <c r="L73" s="23">
        <v>420.55</v>
      </c>
      <c r="M73" s="29">
        <f t="shared" si="1"/>
        <v>1001.2</v>
      </c>
      <c r="N73" s="38">
        <v>213.8</v>
      </c>
      <c r="O73" s="39">
        <v>6.53</v>
      </c>
      <c r="P73" s="38">
        <v>356.3</v>
      </c>
      <c r="Q73" s="39">
        <v>6.52</v>
      </c>
      <c r="R73" s="29"/>
      <c r="S73" s="23">
        <v>224.35</v>
      </c>
      <c r="T73" s="22">
        <v>7.01</v>
      </c>
      <c r="U73" s="23">
        <v>224.35</v>
      </c>
      <c r="V73" s="22">
        <v>7.01</v>
      </c>
      <c r="W73" s="23">
        <v>224.35</v>
      </c>
      <c r="X73" s="22">
        <v>7.01</v>
      </c>
      <c r="Y73" s="23">
        <v>224.35</v>
      </c>
      <c r="Z73" s="22">
        <v>7.01</v>
      </c>
      <c r="AA73" s="23">
        <v>224.35</v>
      </c>
      <c r="AB73" s="22">
        <v>7.01</v>
      </c>
      <c r="AC73" s="23">
        <v>249.35</v>
      </c>
      <c r="AD73" s="22">
        <v>6.26</v>
      </c>
      <c r="AE73" s="23">
        <v>299.35000000000002</v>
      </c>
      <c r="AF73" s="22">
        <v>5.16</v>
      </c>
      <c r="AG73" s="23">
        <v>1099.3499999999999</v>
      </c>
      <c r="AH73" s="22">
        <v>1.36</v>
      </c>
      <c r="AI73" s="23">
        <v>1299.3499999999999</v>
      </c>
      <c r="AJ73" s="22">
        <v>1.1399999999999999</v>
      </c>
      <c r="AK73" s="23">
        <v>3049.35</v>
      </c>
      <c r="AL73" s="22">
        <v>0.48</v>
      </c>
      <c r="AM73" s="23">
        <v>12549.35</v>
      </c>
      <c r="AN73" s="22">
        <v>0.12</v>
      </c>
      <c r="AO73" s="29"/>
      <c r="AP73" s="40">
        <v>0</v>
      </c>
      <c r="AQ73" s="41">
        <v>0</v>
      </c>
      <c r="AR73" s="40">
        <v>858.7</v>
      </c>
      <c r="AS73" s="41">
        <v>7.01</v>
      </c>
      <c r="AT73" s="40">
        <v>1001.2</v>
      </c>
      <c r="AU73" s="41">
        <v>6.94</v>
      </c>
      <c r="AV73" s="29"/>
      <c r="AW73" s="42">
        <v>1.35</v>
      </c>
      <c r="AX73" s="42">
        <v>1.35</v>
      </c>
      <c r="AY73" s="22">
        <v>13.45</v>
      </c>
      <c r="AZ73" s="42">
        <v>58.5</v>
      </c>
      <c r="BA73" s="22">
        <v>4.93</v>
      </c>
      <c r="BB73" s="29"/>
      <c r="BC73" s="43">
        <v>86.85</v>
      </c>
      <c r="BD73" s="39">
        <v>3.58</v>
      </c>
      <c r="BE73" s="43">
        <v>78.5</v>
      </c>
      <c r="BF73" s="39">
        <v>3.56</v>
      </c>
      <c r="BG73" s="43">
        <v>52.1</v>
      </c>
      <c r="BH73" s="39">
        <v>1.96</v>
      </c>
      <c r="BI73" s="43">
        <v>17.100000000000001</v>
      </c>
      <c r="BJ73" s="39">
        <v>3.01</v>
      </c>
      <c r="BK73" s="29"/>
    </row>
    <row r="74" spans="1:63" x14ac:dyDescent="0.35">
      <c r="A74">
        <v>5</v>
      </c>
      <c r="B74" t="s">
        <v>175</v>
      </c>
      <c r="C74" t="s">
        <v>176</v>
      </c>
      <c r="D74" s="21">
        <v>7.6799999999999993E-2</v>
      </c>
      <c r="E74" s="22">
        <v>3.24</v>
      </c>
      <c r="F74" s="21">
        <v>0.2422</v>
      </c>
      <c r="G74" s="22">
        <v>4.63</v>
      </c>
      <c r="H74" s="21">
        <v>0.20030000000000001</v>
      </c>
      <c r="I74" s="22">
        <v>4.6100000000000003</v>
      </c>
      <c r="J74" s="23">
        <v>0.4425</v>
      </c>
      <c r="K74" s="22">
        <v>4.62</v>
      </c>
      <c r="L74" s="23">
        <v>357.47</v>
      </c>
      <c r="M74" s="29">
        <f t="shared" si="1"/>
        <v>974.56</v>
      </c>
      <c r="N74" s="38">
        <v>225.67</v>
      </c>
      <c r="O74" s="39">
        <v>1.1200000000000001</v>
      </c>
      <c r="P74" s="38">
        <v>321.08999999999997</v>
      </c>
      <c r="Q74" s="39">
        <v>1.1000000000000001</v>
      </c>
      <c r="R74" s="29"/>
      <c r="S74" s="23">
        <v>221</v>
      </c>
      <c r="T74" s="22">
        <v>3.76</v>
      </c>
      <c r="U74" s="23">
        <v>296</v>
      </c>
      <c r="V74" s="22">
        <v>3.86</v>
      </c>
      <c r="W74" s="23">
        <v>217</v>
      </c>
      <c r="X74" s="22">
        <v>1.88</v>
      </c>
      <c r="Y74" s="23">
        <v>368</v>
      </c>
      <c r="Z74" s="22">
        <v>3.66</v>
      </c>
      <c r="AA74" s="23">
        <v>572</v>
      </c>
      <c r="AB74" s="22">
        <v>3.81</v>
      </c>
      <c r="AC74" s="23">
        <v>572</v>
      </c>
      <c r="AD74" s="22">
        <v>3.81</v>
      </c>
      <c r="AE74" s="23">
        <v>572</v>
      </c>
      <c r="AF74" s="22">
        <v>3.81</v>
      </c>
      <c r="AG74" s="23">
        <v>1830</v>
      </c>
      <c r="AH74" s="22">
        <v>3.8</v>
      </c>
      <c r="AI74" s="23">
        <v>1830</v>
      </c>
      <c r="AJ74" s="22">
        <v>3.8</v>
      </c>
      <c r="AK74" s="23">
        <v>3639</v>
      </c>
      <c r="AL74" s="22">
        <v>3.79</v>
      </c>
      <c r="AM74" s="23">
        <v>16304</v>
      </c>
      <c r="AN74" s="22">
        <v>3.8</v>
      </c>
      <c r="AO74" s="29"/>
      <c r="AP74" s="40">
        <v>0</v>
      </c>
      <c r="AQ74" s="41">
        <v>0</v>
      </c>
      <c r="AR74" s="40">
        <v>804.14</v>
      </c>
      <c r="AS74" s="41">
        <v>2.77</v>
      </c>
      <c r="AT74" s="40">
        <v>974.56</v>
      </c>
      <c r="AU74" s="41">
        <v>2.71</v>
      </c>
      <c r="AV74" s="29"/>
      <c r="AW74" s="42">
        <v>1.03</v>
      </c>
      <c r="AX74" s="42">
        <v>1.63</v>
      </c>
      <c r="AY74" s="22">
        <v>0</v>
      </c>
      <c r="AZ74" s="42">
        <v>0</v>
      </c>
      <c r="BA74" s="22">
        <v>0</v>
      </c>
      <c r="BB74" s="29"/>
      <c r="BC74" s="43">
        <v>86.85</v>
      </c>
      <c r="BD74" s="39">
        <v>3.58</v>
      </c>
      <c r="BE74" s="43">
        <v>78.5</v>
      </c>
      <c r="BF74" s="39">
        <v>3.56</v>
      </c>
      <c r="BG74" s="43">
        <v>52.1</v>
      </c>
      <c r="BH74" s="39">
        <v>1.96</v>
      </c>
      <c r="BI74" s="43">
        <v>11.65</v>
      </c>
      <c r="BJ74" s="39">
        <v>4.0199999999999996</v>
      </c>
      <c r="BK74" s="29"/>
    </row>
    <row r="75" spans="1:63" x14ac:dyDescent="0.35">
      <c r="A75">
        <v>5</v>
      </c>
      <c r="B75" t="s">
        <v>177</v>
      </c>
      <c r="C75" t="s">
        <v>178</v>
      </c>
      <c r="D75" s="21">
        <v>0.10150000000000001</v>
      </c>
      <c r="E75" s="22">
        <v>1.5</v>
      </c>
      <c r="F75" s="21">
        <v>0.22800000000000001</v>
      </c>
      <c r="G75" s="22">
        <v>6.5</v>
      </c>
      <c r="H75" s="21">
        <v>0.17349999999999999</v>
      </c>
      <c r="I75" s="22">
        <v>4.83</v>
      </c>
      <c r="J75" s="23">
        <v>0.40149999999999997</v>
      </c>
      <c r="K75" s="22">
        <v>5.77</v>
      </c>
      <c r="L75" s="23">
        <v>449.06</v>
      </c>
      <c r="M75" s="29">
        <f t="shared" si="1"/>
        <v>1060.9299999999998</v>
      </c>
      <c r="N75" s="38">
        <v>159.84</v>
      </c>
      <c r="O75" s="39">
        <v>12.22</v>
      </c>
      <c r="P75" s="38">
        <v>219</v>
      </c>
      <c r="Q75" s="39">
        <v>12.24</v>
      </c>
      <c r="R75" s="29"/>
      <c r="S75" s="23">
        <v>318.41000000000003</v>
      </c>
      <c r="T75" s="22">
        <v>3.67</v>
      </c>
      <c r="U75" s="23">
        <v>392.87</v>
      </c>
      <c r="V75" s="22">
        <v>3.55</v>
      </c>
      <c r="W75" s="23">
        <v>362.08000000000004</v>
      </c>
      <c r="X75" s="22">
        <v>3.59</v>
      </c>
      <c r="Y75" s="23">
        <v>498.08000000000004</v>
      </c>
      <c r="Z75" s="22">
        <v>3.44</v>
      </c>
      <c r="AA75" s="23">
        <v>634.08000000000004</v>
      </c>
      <c r="AB75" s="22">
        <v>3.35</v>
      </c>
      <c r="AC75" s="23">
        <v>770.08</v>
      </c>
      <c r="AD75" s="22">
        <v>3.29</v>
      </c>
      <c r="AE75" s="23">
        <v>906.08</v>
      </c>
      <c r="AF75" s="22">
        <v>3.25</v>
      </c>
      <c r="AG75" s="23">
        <v>3016.08</v>
      </c>
      <c r="AH75" s="22">
        <v>3.17</v>
      </c>
      <c r="AI75" s="23">
        <v>3536.08</v>
      </c>
      <c r="AJ75" s="22">
        <v>3.17</v>
      </c>
      <c r="AK75" s="23">
        <v>7151.08</v>
      </c>
      <c r="AL75" s="22">
        <v>2.93</v>
      </c>
      <c r="AM75" s="23">
        <v>23711.08</v>
      </c>
      <c r="AN75" s="22">
        <v>2.97</v>
      </c>
      <c r="AO75" s="29"/>
      <c r="AP75" s="40">
        <v>0</v>
      </c>
      <c r="AQ75" s="41">
        <v>0</v>
      </c>
      <c r="AR75" s="40">
        <v>927.31</v>
      </c>
      <c r="AS75" s="41">
        <v>3.96</v>
      </c>
      <c r="AT75" s="40">
        <v>1060.9299999999998</v>
      </c>
      <c r="AU75" s="41">
        <v>4.32</v>
      </c>
      <c r="AV75" s="29"/>
      <c r="AW75" s="42">
        <v>1.5</v>
      </c>
      <c r="AX75" s="42">
        <v>1.5</v>
      </c>
      <c r="AY75" s="22">
        <v>20</v>
      </c>
      <c r="AZ75" s="42">
        <v>0</v>
      </c>
      <c r="BA75" s="22">
        <v>0</v>
      </c>
      <c r="BB75" s="29"/>
      <c r="BC75" s="43">
        <v>86.85</v>
      </c>
      <c r="BD75" s="39">
        <v>3.55</v>
      </c>
      <c r="BE75" s="43">
        <v>78.5</v>
      </c>
      <c r="BF75" s="39">
        <v>3.56</v>
      </c>
      <c r="BG75" s="43">
        <v>52.1</v>
      </c>
      <c r="BH75" s="39">
        <v>1.94</v>
      </c>
      <c r="BI75" s="43">
        <v>8.1</v>
      </c>
      <c r="BJ75" s="39">
        <v>2.5299999999999998</v>
      </c>
      <c r="BK75" s="29"/>
    </row>
    <row r="76" spans="1:63" x14ac:dyDescent="0.35">
      <c r="A76">
        <v>5</v>
      </c>
      <c r="B76" t="s">
        <v>179</v>
      </c>
      <c r="C76" t="s">
        <v>180</v>
      </c>
      <c r="D76" s="21">
        <v>0.12759999999999999</v>
      </c>
      <c r="E76" s="22">
        <v>15.96</v>
      </c>
      <c r="F76" s="21">
        <v>0.62339999999999995</v>
      </c>
      <c r="G76" s="22">
        <v>17.309999999999999</v>
      </c>
      <c r="H76" s="21">
        <v>0.47670000000000001</v>
      </c>
      <c r="I76" s="22">
        <v>18.510000000000002</v>
      </c>
      <c r="J76" s="23">
        <v>1.1000999999999999</v>
      </c>
      <c r="K76" s="22">
        <v>17.829999999999998</v>
      </c>
      <c r="L76" s="23">
        <v>604.79</v>
      </c>
      <c r="M76" s="29">
        <f t="shared" si="1"/>
        <v>1073.1199999999999</v>
      </c>
      <c r="N76" s="38">
        <v>235.06</v>
      </c>
      <c r="O76" s="39">
        <v>19.760000000000002</v>
      </c>
      <c r="P76" s="38">
        <v>245.33</v>
      </c>
      <c r="Q76" s="39">
        <v>18.78</v>
      </c>
      <c r="R76" s="29"/>
      <c r="S76" s="23">
        <v>223</v>
      </c>
      <c r="T76" s="22">
        <v>0</v>
      </c>
      <c r="U76" s="23">
        <v>223</v>
      </c>
      <c r="V76" s="22">
        <v>0</v>
      </c>
      <c r="W76" s="23">
        <v>223</v>
      </c>
      <c r="X76" s="22">
        <v>0</v>
      </c>
      <c r="Y76" s="23">
        <v>223</v>
      </c>
      <c r="Z76" s="22">
        <v>0</v>
      </c>
      <c r="AA76" s="23">
        <v>223</v>
      </c>
      <c r="AB76" s="22">
        <v>0</v>
      </c>
      <c r="AC76" s="23">
        <v>223</v>
      </c>
      <c r="AD76" s="22">
        <v>0</v>
      </c>
      <c r="AE76" s="23">
        <v>223</v>
      </c>
      <c r="AF76" s="22">
        <v>0</v>
      </c>
      <c r="AG76" s="23">
        <v>223</v>
      </c>
      <c r="AH76" s="22">
        <v>0</v>
      </c>
      <c r="AI76" s="23">
        <v>223</v>
      </c>
      <c r="AJ76" s="22">
        <v>0</v>
      </c>
      <c r="AK76" s="23">
        <v>223</v>
      </c>
      <c r="AL76" s="22">
        <v>0</v>
      </c>
      <c r="AM76" s="23">
        <v>223</v>
      </c>
      <c r="AN76" s="22">
        <v>0</v>
      </c>
      <c r="AO76" s="29"/>
      <c r="AP76" s="40">
        <v>0</v>
      </c>
      <c r="AQ76" s="41">
        <v>0</v>
      </c>
      <c r="AR76" s="40">
        <v>1062.8499999999999</v>
      </c>
      <c r="AS76" s="41">
        <v>12.97</v>
      </c>
      <c r="AT76" s="40">
        <v>1073.1199999999999</v>
      </c>
      <c r="AU76" s="41">
        <v>12.83</v>
      </c>
      <c r="AV76" s="29"/>
      <c r="AW76" s="42">
        <v>2.06</v>
      </c>
      <c r="AX76" s="42">
        <v>2.06</v>
      </c>
      <c r="AY76" s="22">
        <v>3</v>
      </c>
      <c r="AZ76" s="42">
        <v>95.4</v>
      </c>
      <c r="BA76" s="22">
        <v>3.02</v>
      </c>
      <c r="BB76" s="29"/>
      <c r="BC76" s="43">
        <v>86.85</v>
      </c>
      <c r="BD76" s="39">
        <v>3.55</v>
      </c>
      <c r="BE76" s="43">
        <v>78.5</v>
      </c>
      <c r="BF76" s="39">
        <v>3.56</v>
      </c>
      <c r="BG76" s="43">
        <v>52.1</v>
      </c>
      <c r="BH76" s="39">
        <v>1.94</v>
      </c>
      <c r="BI76" s="43">
        <v>15.55</v>
      </c>
      <c r="BJ76" s="39">
        <v>2.98</v>
      </c>
      <c r="BK76" s="29"/>
    </row>
    <row r="77" spans="1:63" x14ac:dyDescent="0.35">
      <c r="A77">
        <v>5</v>
      </c>
      <c r="B77" t="s">
        <v>181</v>
      </c>
      <c r="C77" t="s">
        <v>182</v>
      </c>
      <c r="D77" s="21">
        <v>9.7000000000000003E-2</v>
      </c>
      <c r="E77" s="22">
        <v>12.81</v>
      </c>
      <c r="F77" s="21">
        <v>0.21729999999999999</v>
      </c>
      <c r="G77" s="22">
        <v>6.15</v>
      </c>
      <c r="H77" s="21">
        <v>0.17699999999999999</v>
      </c>
      <c r="I77" s="22">
        <v>12.66</v>
      </c>
      <c r="J77" s="23">
        <v>0.39429999999999998</v>
      </c>
      <c r="K77" s="22">
        <v>8.9700000000000006</v>
      </c>
      <c r="L77" s="23">
        <v>489.34</v>
      </c>
      <c r="M77" s="29">
        <f t="shared" si="1"/>
        <v>1060.92</v>
      </c>
      <c r="N77" s="38">
        <v>251.77</v>
      </c>
      <c r="O77" s="39">
        <v>1.96</v>
      </c>
      <c r="P77" s="38">
        <v>301.58</v>
      </c>
      <c r="Q77" s="39">
        <v>1.73</v>
      </c>
      <c r="R77" s="29"/>
      <c r="S77" s="23">
        <v>270</v>
      </c>
      <c r="T77" s="22">
        <v>-8.5399999999999991</v>
      </c>
      <c r="U77" s="23">
        <v>270</v>
      </c>
      <c r="V77" s="22">
        <v>-8.5399999999999991</v>
      </c>
      <c r="W77" s="23">
        <v>270</v>
      </c>
      <c r="X77" s="22">
        <v>-8.5399999999999991</v>
      </c>
      <c r="Y77" s="23">
        <v>270</v>
      </c>
      <c r="Z77" s="22">
        <v>-8.5399999999999991</v>
      </c>
      <c r="AA77" s="23">
        <v>270</v>
      </c>
      <c r="AB77" s="22">
        <v>-8.5399999999999991</v>
      </c>
      <c r="AC77" s="23">
        <v>270</v>
      </c>
      <c r="AD77" s="22">
        <v>-8.5399999999999991</v>
      </c>
      <c r="AE77" s="23">
        <v>270</v>
      </c>
      <c r="AF77" s="22">
        <v>-8.5399999999999991</v>
      </c>
      <c r="AG77" s="23">
        <v>270</v>
      </c>
      <c r="AH77" s="22">
        <v>-8.5399999999999991</v>
      </c>
      <c r="AI77" s="23">
        <v>270</v>
      </c>
      <c r="AJ77" s="22">
        <v>-8.5399999999999991</v>
      </c>
      <c r="AK77" s="23">
        <v>270</v>
      </c>
      <c r="AL77" s="22">
        <v>-8.5399999999999991</v>
      </c>
      <c r="AM77" s="23">
        <v>270</v>
      </c>
      <c r="AN77" s="22">
        <v>-8.5399999999999991</v>
      </c>
      <c r="AO77" s="29"/>
      <c r="AP77" s="40">
        <v>0</v>
      </c>
      <c r="AQ77" s="41">
        <v>0</v>
      </c>
      <c r="AR77" s="40">
        <v>1011.11</v>
      </c>
      <c r="AS77" s="41">
        <v>3.61</v>
      </c>
      <c r="AT77" s="40">
        <v>1060.92</v>
      </c>
      <c r="AU77" s="41">
        <v>3.46</v>
      </c>
      <c r="AV77" s="29"/>
      <c r="AW77" s="42">
        <v>0.85</v>
      </c>
      <c r="AX77" s="42">
        <v>1.35</v>
      </c>
      <c r="AY77" s="22">
        <v>3.85</v>
      </c>
      <c r="AZ77" s="42">
        <v>0</v>
      </c>
      <c r="BA77" s="22">
        <v>0</v>
      </c>
      <c r="BB77" s="29"/>
      <c r="BC77" s="43">
        <v>86.85</v>
      </c>
      <c r="BD77" s="39">
        <v>3.55</v>
      </c>
      <c r="BE77" s="43">
        <v>78.5</v>
      </c>
      <c r="BF77" s="39">
        <v>3.56</v>
      </c>
      <c r="BG77" s="43">
        <v>52.1</v>
      </c>
      <c r="BH77" s="39">
        <v>1.94</v>
      </c>
      <c r="BI77" s="43">
        <v>14.7</v>
      </c>
      <c r="BJ77" s="39">
        <v>6.52</v>
      </c>
      <c r="BK77" s="29"/>
    </row>
    <row r="78" spans="1:63" x14ac:dyDescent="0.35">
      <c r="A78">
        <v>5</v>
      </c>
      <c r="B78" t="s">
        <v>183</v>
      </c>
      <c r="C78" t="s">
        <v>184</v>
      </c>
      <c r="D78" s="21">
        <v>0.12720000000000001</v>
      </c>
      <c r="E78" s="22">
        <v>0.51</v>
      </c>
      <c r="F78" s="21">
        <v>0.32640000000000002</v>
      </c>
      <c r="G78" s="22">
        <v>9.19</v>
      </c>
      <c r="H78" s="21">
        <v>0.32600000000000001</v>
      </c>
      <c r="I78" s="22">
        <v>-2.79</v>
      </c>
      <c r="J78" s="23">
        <v>0.65240000000000009</v>
      </c>
      <c r="K78" s="22">
        <v>2.86</v>
      </c>
      <c r="L78" s="23">
        <v>601.22</v>
      </c>
      <c r="M78" s="29">
        <f t="shared" si="1"/>
        <v>1158.8400000000001</v>
      </c>
      <c r="N78" s="38">
        <v>180.81</v>
      </c>
      <c r="O78" s="39">
        <v>1.39</v>
      </c>
      <c r="P78" s="38">
        <v>240.62</v>
      </c>
      <c r="Q78" s="39">
        <v>4.3099999999999996</v>
      </c>
      <c r="R78" s="29"/>
      <c r="S78" s="23">
        <v>227</v>
      </c>
      <c r="T78" s="22">
        <v>-5.45</v>
      </c>
      <c r="U78" s="23">
        <v>317</v>
      </c>
      <c r="V78" s="22">
        <v>-19.53</v>
      </c>
      <c r="W78" s="23">
        <v>317</v>
      </c>
      <c r="X78" s="22">
        <v>-4.03</v>
      </c>
      <c r="Y78" s="23">
        <v>562</v>
      </c>
      <c r="Z78" s="22">
        <v>-8.07</v>
      </c>
      <c r="AA78" s="23">
        <v>892</v>
      </c>
      <c r="AB78" s="22">
        <v>-0.04</v>
      </c>
      <c r="AC78" s="23">
        <v>1222</v>
      </c>
      <c r="AD78" s="22">
        <v>4.1500000000000004</v>
      </c>
      <c r="AE78" s="23">
        <v>1552</v>
      </c>
      <c r="AF78" s="22">
        <v>6.72</v>
      </c>
      <c r="AG78" s="23">
        <v>6832</v>
      </c>
      <c r="AH78" s="22">
        <v>14.82</v>
      </c>
      <c r="AI78" s="23">
        <v>8152</v>
      </c>
      <c r="AJ78" s="22">
        <v>15.23</v>
      </c>
      <c r="AK78" s="23">
        <v>19702</v>
      </c>
      <c r="AL78" s="22">
        <v>16.52</v>
      </c>
      <c r="AM78" s="23">
        <v>88000</v>
      </c>
      <c r="AN78" s="22">
        <v>4.33</v>
      </c>
      <c r="AO78" s="29"/>
      <c r="AP78" s="40">
        <v>0</v>
      </c>
      <c r="AQ78" s="41">
        <v>0</v>
      </c>
      <c r="AR78" s="40">
        <v>1009.03</v>
      </c>
      <c r="AS78" s="41">
        <v>-0.74</v>
      </c>
      <c r="AT78" s="40">
        <v>1158.8400000000001</v>
      </c>
      <c r="AU78" s="41">
        <v>-5.23</v>
      </c>
      <c r="AV78" s="29"/>
      <c r="AW78" s="42">
        <v>1.54</v>
      </c>
      <c r="AX78" s="42">
        <v>2.57</v>
      </c>
      <c r="AY78" s="22">
        <v>2.8</v>
      </c>
      <c r="AZ78" s="42">
        <v>0</v>
      </c>
      <c r="BA78" s="22">
        <v>0</v>
      </c>
      <c r="BB78" s="29"/>
      <c r="BC78" s="43">
        <v>86.85</v>
      </c>
      <c r="BD78" s="39">
        <v>3.95</v>
      </c>
      <c r="BE78" s="43">
        <v>78.5</v>
      </c>
      <c r="BF78" s="39">
        <v>3.56</v>
      </c>
      <c r="BG78" s="43">
        <v>52.1</v>
      </c>
      <c r="BH78" s="39">
        <v>1.96</v>
      </c>
      <c r="BI78" s="43">
        <v>10.5</v>
      </c>
      <c r="BJ78" s="39">
        <v>2.94</v>
      </c>
      <c r="BK78" s="29"/>
    </row>
    <row r="79" spans="1:63" x14ac:dyDescent="0.35">
      <c r="A79">
        <v>5</v>
      </c>
      <c r="B79" t="s">
        <v>185</v>
      </c>
      <c r="C79" t="s">
        <v>186</v>
      </c>
      <c r="D79" s="21">
        <v>0.125</v>
      </c>
      <c r="E79" s="22">
        <v>6.63</v>
      </c>
      <c r="F79" s="21">
        <v>0.26529999999999998</v>
      </c>
      <c r="G79" s="22">
        <v>4.87</v>
      </c>
      <c r="H79" s="21">
        <v>0.1986</v>
      </c>
      <c r="I79" s="22">
        <v>4.6900000000000004</v>
      </c>
      <c r="J79" s="23">
        <v>0.46389999999999998</v>
      </c>
      <c r="K79" s="22">
        <v>4.79</v>
      </c>
      <c r="L79" s="23">
        <v>658.42</v>
      </c>
      <c r="M79" s="29">
        <f t="shared" si="1"/>
        <v>1308.8599999999999</v>
      </c>
      <c r="N79" s="38">
        <v>373.21</v>
      </c>
      <c r="O79" s="39">
        <v>6.76</v>
      </c>
      <c r="P79" s="38">
        <v>395.44</v>
      </c>
      <c r="Q79" s="39">
        <v>6.36</v>
      </c>
      <c r="R79" s="29"/>
      <c r="S79" s="23">
        <v>255</v>
      </c>
      <c r="T79" s="22">
        <v>2</v>
      </c>
      <c r="U79" s="23">
        <v>255</v>
      </c>
      <c r="V79" s="22">
        <v>2</v>
      </c>
      <c r="W79" s="23">
        <v>510</v>
      </c>
      <c r="X79" s="22">
        <v>2</v>
      </c>
      <c r="Y79" s="23">
        <v>510</v>
      </c>
      <c r="Z79" s="22">
        <v>2</v>
      </c>
      <c r="AA79" s="23">
        <v>510</v>
      </c>
      <c r="AB79" s="22">
        <v>2</v>
      </c>
      <c r="AC79" s="23">
        <v>510</v>
      </c>
      <c r="AD79" s="22">
        <v>2</v>
      </c>
      <c r="AE79" s="23">
        <v>510</v>
      </c>
      <c r="AF79" s="22">
        <v>2</v>
      </c>
      <c r="AG79" s="23">
        <v>510</v>
      </c>
      <c r="AH79" s="22">
        <v>2</v>
      </c>
      <c r="AI79" s="23">
        <v>510</v>
      </c>
      <c r="AJ79" s="22">
        <v>2</v>
      </c>
      <c r="AK79" s="23">
        <v>510</v>
      </c>
      <c r="AL79" s="22">
        <v>2</v>
      </c>
      <c r="AM79" s="23">
        <v>510</v>
      </c>
      <c r="AN79" s="22">
        <v>2</v>
      </c>
      <c r="AO79" s="29"/>
      <c r="AP79" s="40">
        <v>0</v>
      </c>
      <c r="AQ79" s="41">
        <v>0</v>
      </c>
      <c r="AR79" s="40">
        <v>1286.6299999999999</v>
      </c>
      <c r="AS79" s="41">
        <v>5.72</v>
      </c>
      <c r="AT79" s="40">
        <v>1308.8599999999999</v>
      </c>
      <c r="AU79" s="41">
        <v>5.62</v>
      </c>
      <c r="AV79" s="29"/>
      <c r="AW79" s="42">
        <v>1.26</v>
      </c>
      <c r="AX79" s="42">
        <v>1.3</v>
      </c>
      <c r="AY79" s="22">
        <v>0.78</v>
      </c>
      <c r="AZ79" s="42">
        <v>32</v>
      </c>
      <c r="BA79" s="22">
        <v>-23.81</v>
      </c>
      <c r="BB79" s="29"/>
      <c r="BC79" s="43">
        <v>86.85</v>
      </c>
      <c r="BD79" s="39">
        <v>3.55</v>
      </c>
      <c r="BE79" s="43">
        <v>78.5</v>
      </c>
      <c r="BF79" s="39">
        <v>3.56</v>
      </c>
      <c r="BG79" s="43">
        <v>52.1</v>
      </c>
      <c r="BH79" s="39">
        <v>1.94</v>
      </c>
      <c r="BI79" s="43">
        <v>10.35</v>
      </c>
      <c r="BJ79" s="39">
        <v>1.97</v>
      </c>
      <c r="BK79" s="29"/>
    </row>
    <row r="80" spans="1:63" x14ac:dyDescent="0.35">
      <c r="A80">
        <v>5</v>
      </c>
      <c r="B80" t="s">
        <v>187</v>
      </c>
      <c r="C80" t="s">
        <v>188</v>
      </c>
      <c r="D80" s="21">
        <v>0.10100000000000001</v>
      </c>
      <c r="E80" s="22">
        <v>7.59</v>
      </c>
      <c r="F80" s="21">
        <v>0.36159999999999998</v>
      </c>
      <c r="G80" s="22">
        <v>7.58</v>
      </c>
      <c r="H80" s="21">
        <v>0.38319999999999999</v>
      </c>
      <c r="I80" s="22">
        <v>7.56</v>
      </c>
      <c r="J80" s="23">
        <v>0.74479999999999991</v>
      </c>
      <c r="K80" s="22">
        <v>7.57</v>
      </c>
      <c r="L80" s="23">
        <v>493.96</v>
      </c>
      <c r="M80" s="29">
        <f t="shared" si="1"/>
        <v>1172.0999999999999</v>
      </c>
      <c r="N80" s="38">
        <v>373.7</v>
      </c>
      <c r="O80" s="39">
        <v>6.72</v>
      </c>
      <c r="P80" s="38">
        <v>398.14</v>
      </c>
      <c r="Q80" s="39">
        <v>6.28</v>
      </c>
      <c r="R80" s="29"/>
      <c r="S80" s="23">
        <v>280</v>
      </c>
      <c r="T80" s="22">
        <v>6.06</v>
      </c>
      <c r="U80" s="23">
        <v>280</v>
      </c>
      <c r="V80" s="22">
        <v>6.06</v>
      </c>
      <c r="W80" s="23">
        <v>280</v>
      </c>
      <c r="X80" s="22">
        <v>6.06</v>
      </c>
      <c r="Y80" s="23">
        <v>280</v>
      </c>
      <c r="Z80" s="22">
        <v>6.06</v>
      </c>
      <c r="AA80" s="23">
        <v>280</v>
      </c>
      <c r="AB80" s="22">
        <v>6.06</v>
      </c>
      <c r="AC80" s="23">
        <v>280</v>
      </c>
      <c r="AD80" s="22">
        <v>6.06</v>
      </c>
      <c r="AE80" s="23">
        <v>280</v>
      </c>
      <c r="AF80" s="22">
        <v>6.06</v>
      </c>
      <c r="AG80" s="23">
        <v>280</v>
      </c>
      <c r="AH80" s="22">
        <v>6.06</v>
      </c>
      <c r="AI80" s="23">
        <v>280</v>
      </c>
      <c r="AJ80" s="22">
        <v>6.06</v>
      </c>
      <c r="AK80" s="23">
        <v>280</v>
      </c>
      <c r="AL80" s="22">
        <v>6.06</v>
      </c>
      <c r="AM80" s="23">
        <v>280</v>
      </c>
      <c r="AN80" s="22">
        <v>6.06</v>
      </c>
      <c r="AO80" s="29"/>
      <c r="AP80" s="40">
        <v>0</v>
      </c>
      <c r="AQ80" s="41">
        <v>0</v>
      </c>
      <c r="AR80" s="40">
        <v>1147.6599999999999</v>
      </c>
      <c r="AS80" s="41">
        <v>6.93</v>
      </c>
      <c r="AT80" s="40">
        <v>1172.0999999999999</v>
      </c>
      <c r="AU80" s="41">
        <v>6.77</v>
      </c>
      <c r="AV80" s="29"/>
      <c r="AW80" s="42">
        <v>1.6</v>
      </c>
      <c r="AX80" s="42">
        <v>1.6</v>
      </c>
      <c r="AY80" s="22">
        <v>100</v>
      </c>
      <c r="AZ80" s="42">
        <v>72.05</v>
      </c>
      <c r="BA80" s="22">
        <v>19.98</v>
      </c>
      <c r="BB80" s="29"/>
      <c r="BC80" s="43">
        <v>86.85</v>
      </c>
      <c r="BD80" s="39">
        <v>3.58</v>
      </c>
      <c r="BE80" s="43">
        <v>78.5</v>
      </c>
      <c r="BF80" s="39">
        <v>3.56</v>
      </c>
      <c r="BG80" s="43">
        <v>51.1</v>
      </c>
      <c r="BH80" s="39">
        <v>0</v>
      </c>
      <c r="BI80" s="43">
        <v>17.100000000000001</v>
      </c>
      <c r="BJ80" s="39">
        <v>-1.72</v>
      </c>
      <c r="BK80" s="29"/>
    </row>
    <row r="81" spans="1:63" x14ac:dyDescent="0.35">
      <c r="A81">
        <v>5</v>
      </c>
      <c r="B81" t="s">
        <v>189</v>
      </c>
      <c r="C81" t="s">
        <v>190</v>
      </c>
      <c r="D81" s="21">
        <v>0.13420000000000001</v>
      </c>
      <c r="E81" s="22">
        <v>16.77</v>
      </c>
      <c r="F81" s="21">
        <v>0.2114</v>
      </c>
      <c r="G81" s="22">
        <v>10.029999999999999</v>
      </c>
      <c r="H81" s="21">
        <v>0.1406</v>
      </c>
      <c r="I81" s="22">
        <v>8.7100000000000009</v>
      </c>
      <c r="J81" s="23">
        <v>0.35199999999999998</v>
      </c>
      <c r="K81" s="22">
        <v>9.5</v>
      </c>
      <c r="L81" s="23">
        <v>523.77</v>
      </c>
      <c r="M81" s="29">
        <f t="shared" si="1"/>
        <v>1207.74</v>
      </c>
      <c r="N81" s="38">
        <v>282.75</v>
      </c>
      <c r="O81" s="39">
        <v>3.67</v>
      </c>
      <c r="P81" s="38">
        <v>316.05</v>
      </c>
      <c r="Q81" s="39">
        <v>3.27</v>
      </c>
      <c r="R81" s="29"/>
      <c r="S81" s="23">
        <v>203.67</v>
      </c>
      <c r="T81" s="22">
        <v>17.649999999999999</v>
      </c>
      <c r="U81" s="23">
        <v>367.92</v>
      </c>
      <c r="V81" s="22">
        <v>17.649999999999999</v>
      </c>
      <c r="W81" s="23">
        <v>300</v>
      </c>
      <c r="X81" s="22">
        <v>17.649999999999999</v>
      </c>
      <c r="Y81" s="23">
        <v>600</v>
      </c>
      <c r="Z81" s="22">
        <v>17.649999999999999</v>
      </c>
      <c r="AA81" s="23">
        <v>900</v>
      </c>
      <c r="AB81" s="22">
        <v>17.649999999999999</v>
      </c>
      <c r="AC81" s="23">
        <v>1200</v>
      </c>
      <c r="AD81" s="22">
        <v>17.649999999999999</v>
      </c>
      <c r="AE81" s="23">
        <v>1500</v>
      </c>
      <c r="AF81" s="22">
        <v>17.649999999999999</v>
      </c>
      <c r="AG81" s="23">
        <v>6300</v>
      </c>
      <c r="AH81" s="22">
        <v>17.649999999999999</v>
      </c>
      <c r="AI81" s="23">
        <v>7500</v>
      </c>
      <c r="AJ81" s="22">
        <v>17.649999999999999</v>
      </c>
      <c r="AK81" s="23">
        <v>18000</v>
      </c>
      <c r="AL81" s="22">
        <v>17.649999999999999</v>
      </c>
      <c r="AM81" s="23">
        <v>90000</v>
      </c>
      <c r="AN81" s="22">
        <v>17.649999999999999</v>
      </c>
      <c r="AO81" s="29"/>
      <c r="AP81" s="40">
        <v>0</v>
      </c>
      <c r="AQ81" s="41">
        <v>0</v>
      </c>
      <c r="AR81" s="40">
        <v>1010.1899999999999</v>
      </c>
      <c r="AS81" s="41">
        <v>12.95</v>
      </c>
      <c r="AT81" s="40">
        <v>1207.74</v>
      </c>
      <c r="AU81" s="41">
        <v>13.16</v>
      </c>
      <c r="AV81" s="29"/>
      <c r="AW81" s="42">
        <v>1.85</v>
      </c>
      <c r="AX81" s="42">
        <v>2.9</v>
      </c>
      <c r="AY81" s="22">
        <v>3.57</v>
      </c>
      <c r="AZ81" s="42">
        <v>57.25</v>
      </c>
      <c r="BA81" s="22">
        <v>3.34</v>
      </c>
      <c r="BB81" s="29"/>
      <c r="BC81" s="43">
        <v>86.85</v>
      </c>
      <c r="BD81" s="39">
        <v>3.58</v>
      </c>
      <c r="BE81" s="43">
        <v>78.5</v>
      </c>
      <c r="BF81" s="39">
        <v>3.49</v>
      </c>
      <c r="BG81" s="43">
        <v>52.1</v>
      </c>
      <c r="BH81" s="39">
        <v>1.96</v>
      </c>
      <c r="BI81" s="43">
        <v>12.6</v>
      </c>
      <c r="BJ81" s="39">
        <v>3.28</v>
      </c>
      <c r="BK81" s="29"/>
    </row>
    <row r="82" spans="1:63" x14ac:dyDescent="0.35">
      <c r="A82">
        <v>5</v>
      </c>
      <c r="B82" t="s">
        <v>191</v>
      </c>
      <c r="C82" t="s">
        <v>192</v>
      </c>
      <c r="D82" s="21">
        <v>9.4700000000000006E-2</v>
      </c>
      <c r="E82" s="22">
        <v>2.7</v>
      </c>
      <c r="F82" s="21">
        <v>0.30230000000000001</v>
      </c>
      <c r="G82" s="22">
        <v>5.57</v>
      </c>
      <c r="H82" s="21">
        <v>0.26869999999999999</v>
      </c>
      <c r="I82" s="22">
        <v>3.84</v>
      </c>
      <c r="J82" s="23">
        <v>0.57099999999999995</v>
      </c>
      <c r="K82" s="22">
        <v>4.75</v>
      </c>
      <c r="L82" s="23">
        <v>378.78</v>
      </c>
      <c r="M82" s="29">
        <f t="shared" si="1"/>
        <v>991.34999999999991</v>
      </c>
      <c r="N82" s="38">
        <v>290.81</v>
      </c>
      <c r="O82" s="39">
        <v>1.68</v>
      </c>
      <c r="P82" s="38">
        <v>366.81</v>
      </c>
      <c r="Q82" s="39">
        <v>1.66</v>
      </c>
      <c r="R82" s="29"/>
      <c r="S82" s="23">
        <v>245.76</v>
      </c>
      <c r="T82" s="22">
        <v>3.64</v>
      </c>
      <c r="U82" s="23">
        <v>245.76</v>
      </c>
      <c r="V82" s="22">
        <v>3.64</v>
      </c>
      <c r="W82" s="23">
        <v>245.76</v>
      </c>
      <c r="X82" s="22">
        <v>3.64</v>
      </c>
      <c r="Y82" s="23">
        <v>245.76</v>
      </c>
      <c r="Z82" s="22">
        <v>3.64</v>
      </c>
      <c r="AA82" s="23">
        <v>245.76</v>
      </c>
      <c r="AB82" s="22">
        <v>3.64</v>
      </c>
      <c r="AC82" s="23">
        <v>245.76</v>
      </c>
      <c r="AD82" s="22">
        <v>3.64</v>
      </c>
      <c r="AE82" s="23">
        <v>245.76</v>
      </c>
      <c r="AF82" s="22">
        <v>3.64</v>
      </c>
      <c r="AG82" s="23">
        <v>245.76</v>
      </c>
      <c r="AH82" s="22">
        <v>3.64</v>
      </c>
      <c r="AI82" s="23">
        <v>245.76</v>
      </c>
      <c r="AJ82" s="22">
        <v>3.64</v>
      </c>
      <c r="AK82" s="23">
        <v>245.76</v>
      </c>
      <c r="AL82" s="22">
        <v>3.64</v>
      </c>
      <c r="AM82" s="23">
        <v>245.76</v>
      </c>
      <c r="AN82" s="22">
        <v>3.64</v>
      </c>
      <c r="AO82" s="29"/>
      <c r="AP82" s="40">
        <v>0</v>
      </c>
      <c r="AQ82" s="41">
        <v>0</v>
      </c>
      <c r="AR82" s="40">
        <v>915.34999999999991</v>
      </c>
      <c r="AS82" s="41">
        <v>2.62</v>
      </c>
      <c r="AT82" s="40">
        <v>991.34999999999991</v>
      </c>
      <c r="AU82" s="41">
        <v>2.54</v>
      </c>
      <c r="AV82" s="29"/>
      <c r="AW82" s="42">
        <v>1</v>
      </c>
      <c r="AX82" s="42">
        <v>1.5</v>
      </c>
      <c r="AY82" s="22">
        <v>0</v>
      </c>
      <c r="AZ82" s="42">
        <v>0</v>
      </c>
      <c r="BA82" s="22">
        <v>0</v>
      </c>
      <c r="BB82" s="29"/>
      <c r="BC82" s="43">
        <v>86.85</v>
      </c>
      <c r="BD82" s="39">
        <v>3.58</v>
      </c>
      <c r="BE82" s="43">
        <v>78.5</v>
      </c>
      <c r="BF82" s="39">
        <v>3.56</v>
      </c>
      <c r="BG82" s="43">
        <v>52.1</v>
      </c>
      <c r="BH82" s="39">
        <v>1.96</v>
      </c>
      <c r="BI82" s="43">
        <v>12.6</v>
      </c>
      <c r="BJ82" s="39">
        <v>2.44</v>
      </c>
      <c r="BK82" s="29"/>
    </row>
    <row r="83" spans="1:63" x14ac:dyDescent="0.35">
      <c r="A83">
        <v>5</v>
      </c>
      <c r="B83" t="s">
        <v>193</v>
      </c>
      <c r="C83" t="s">
        <v>194</v>
      </c>
      <c r="D83" s="21">
        <v>0.1089</v>
      </c>
      <c r="E83" s="22">
        <v>10.16</v>
      </c>
      <c r="F83" s="21">
        <v>0.27760000000000001</v>
      </c>
      <c r="G83" s="22">
        <v>8.1</v>
      </c>
      <c r="H83" s="21">
        <v>0.21540000000000001</v>
      </c>
      <c r="I83" s="22">
        <v>7.24</v>
      </c>
      <c r="J83" s="23">
        <v>0.49299999999999999</v>
      </c>
      <c r="K83" s="22">
        <v>7.72</v>
      </c>
      <c r="L83" s="23">
        <v>495.53</v>
      </c>
      <c r="M83" s="29">
        <f t="shared" si="1"/>
        <v>998.56999999999994</v>
      </c>
      <c r="N83" s="38">
        <v>161.34</v>
      </c>
      <c r="O83" s="39">
        <v>8.0399999999999991</v>
      </c>
      <c r="P83" s="38">
        <v>231.04</v>
      </c>
      <c r="Q83" s="39">
        <v>5.48</v>
      </c>
      <c r="R83" s="29"/>
      <c r="S83" s="23">
        <v>272</v>
      </c>
      <c r="T83" s="22">
        <v>7.94</v>
      </c>
      <c r="U83" s="23">
        <v>272</v>
      </c>
      <c r="V83" s="22">
        <v>7.94</v>
      </c>
      <c r="W83" s="23">
        <v>272</v>
      </c>
      <c r="X83" s="22">
        <v>7.94</v>
      </c>
      <c r="Y83" s="23">
        <v>272</v>
      </c>
      <c r="Z83" s="22">
        <v>7.94</v>
      </c>
      <c r="AA83" s="23">
        <v>272</v>
      </c>
      <c r="AB83" s="22">
        <v>7.94</v>
      </c>
      <c r="AC83" s="23">
        <v>272</v>
      </c>
      <c r="AD83" s="22">
        <v>7.94</v>
      </c>
      <c r="AE83" s="23">
        <v>272</v>
      </c>
      <c r="AF83" s="22">
        <v>7.94</v>
      </c>
      <c r="AG83" s="23">
        <v>272</v>
      </c>
      <c r="AH83" s="22">
        <v>7.94</v>
      </c>
      <c r="AI83" s="23">
        <v>272</v>
      </c>
      <c r="AJ83" s="22">
        <v>7.94</v>
      </c>
      <c r="AK83" s="23">
        <v>272</v>
      </c>
      <c r="AL83" s="22">
        <v>7.94</v>
      </c>
      <c r="AM83" s="23">
        <v>272</v>
      </c>
      <c r="AN83" s="22">
        <v>7.94</v>
      </c>
      <c r="AO83" s="29"/>
      <c r="AP83" s="40">
        <v>0</v>
      </c>
      <c r="AQ83" s="41">
        <v>0</v>
      </c>
      <c r="AR83" s="40">
        <v>928.87</v>
      </c>
      <c r="AS83" s="41">
        <v>9.1300000000000008</v>
      </c>
      <c r="AT83" s="40">
        <v>998.56999999999994</v>
      </c>
      <c r="AU83" s="41">
        <v>8.44</v>
      </c>
      <c r="AV83" s="29"/>
      <c r="AW83" s="42">
        <v>1</v>
      </c>
      <c r="AX83" s="42">
        <v>2</v>
      </c>
      <c r="AY83" s="22" t="s">
        <v>774</v>
      </c>
      <c r="AZ83" s="42">
        <v>95.16</v>
      </c>
      <c r="BA83" s="22">
        <v>2.19</v>
      </c>
      <c r="BB83" s="29"/>
      <c r="BC83" s="43">
        <v>86.85</v>
      </c>
      <c r="BD83" s="39">
        <v>3.58</v>
      </c>
      <c r="BE83" s="43">
        <v>78.5</v>
      </c>
      <c r="BF83" s="39">
        <v>3.56</v>
      </c>
      <c r="BG83" s="43">
        <v>52.1</v>
      </c>
      <c r="BH83" s="39">
        <v>1.96</v>
      </c>
      <c r="BI83" s="43">
        <v>10.199999999999999</v>
      </c>
      <c r="BJ83" s="39">
        <v>2.5099999999999998</v>
      </c>
      <c r="BK83" s="29"/>
    </row>
    <row r="84" spans="1:63" x14ac:dyDescent="0.35">
      <c r="A84">
        <v>5</v>
      </c>
      <c r="B84" t="s">
        <v>195</v>
      </c>
      <c r="C84" t="s">
        <v>196</v>
      </c>
      <c r="D84" s="21">
        <v>0.1087</v>
      </c>
      <c r="E84" s="22">
        <v>10.6</v>
      </c>
      <c r="F84" s="21">
        <v>0.20979999999999999</v>
      </c>
      <c r="G84" s="22">
        <v>11.53</v>
      </c>
      <c r="H84" s="21">
        <v>0.16059999999999999</v>
      </c>
      <c r="I84" s="22">
        <v>11.52</v>
      </c>
      <c r="J84" s="23">
        <v>0.37039999999999995</v>
      </c>
      <c r="K84" s="22">
        <v>11.53</v>
      </c>
      <c r="L84" s="23">
        <v>460.23</v>
      </c>
      <c r="M84" s="29">
        <f t="shared" si="1"/>
        <v>1024.6500000000001</v>
      </c>
      <c r="N84" s="38">
        <v>285.36</v>
      </c>
      <c r="O84" s="39">
        <v>14.37</v>
      </c>
      <c r="P84" s="38">
        <v>326.5</v>
      </c>
      <c r="Q84" s="39">
        <v>12.33</v>
      </c>
      <c r="R84" s="29"/>
      <c r="S84" s="23">
        <v>131.71</v>
      </c>
      <c r="T84" s="22">
        <v>3.19</v>
      </c>
      <c r="U84" s="23">
        <v>237.92</v>
      </c>
      <c r="V84" s="22">
        <v>3.19</v>
      </c>
      <c r="W84" s="23">
        <v>194</v>
      </c>
      <c r="X84" s="22">
        <v>3.19</v>
      </c>
      <c r="Y84" s="23">
        <v>388</v>
      </c>
      <c r="Z84" s="22">
        <v>3.19</v>
      </c>
      <c r="AA84" s="23">
        <v>582</v>
      </c>
      <c r="AB84" s="22">
        <v>3.19</v>
      </c>
      <c r="AC84" s="23">
        <v>776</v>
      </c>
      <c r="AD84" s="22">
        <v>3.19</v>
      </c>
      <c r="AE84" s="23">
        <v>970</v>
      </c>
      <c r="AF84" s="22">
        <v>3.19</v>
      </c>
      <c r="AG84" s="23">
        <v>4074</v>
      </c>
      <c r="AH84" s="22">
        <v>3.19</v>
      </c>
      <c r="AI84" s="23">
        <v>4850</v>
      </c>
      <c r="AJ84" s="22">
        <v>3.19</v>
      </c>
      <c r="AK84" s="23">
        <v>11640</v>
      </c>
      <c r="AL84" s="22">
        <v>3.19</v>
      </c>
      <c r="AM84" s="23">
        <v>58200</v>
      </c>
      <c r="AN84" s="22">
        <v>3.19</v>
      </c>
      <c r="AO84" s="29"/>
      <c r="AP84" s="40">
        <v>0</v>
      </c>
      <c r="AQ84" s="41">
        <v>0</v>
      </c>
      <c r="AR84" s="40">
        <v>877.30000000000007</v>
      </c>
      <c r="AS84" s="41">
        <v>10.59</v>
      </c>
      <c r="AT84" s="40">
        <v>1024.6500000000001</v>
      </c>
      <c r="AU84" s="41">
        <v>9.32</v>
      </c>
      <c r="AV84" s="29"/>
      <c r="AW84" s="42">
        <v>2.15</v>
      </c>
      <c r="AX84" s="42">
        <v>2.15</v>
      </c>
      <c r="AY84" s="22">
        <v>7.5</v>
      </c>
      <c r="AZ84" s="42">
        <v>0</v>
      </c>
      <c r="BA84" s="22">
        <v>0</v>
      </c>
      <c r="BB84" s="29"/>
      <c r="BC84" s="43">
        <v>86.85</v>
      </c>
      <c r="BD84" s="39">
        <v>3.58</v>
      </c>
      <c r="BE84" s="43">
        <v>78.5</v>
      </c>
      <c r="BF84" s="39">
        <v>3.56</v>
      </c>
      <c r="BG84" s="43">
        <v>52.1</v>
      </c>
      <c r="BH84" s="39">
        <v>1.96</v>
      </c>
      <c r="BI84" s="43">
        <v>11.55</v>
      </c>
      <c r="BJ84" s="39">
        <v>3.59</v>
      </c>
      <c r="BK84" s="29"/>
    </row>
    <row r="85" spans="1:63" x14ac:dyDescent="0.35">
      <c r="A85">
        <v>5</v>
      </c>
      <c r="B85" t="s">
        <v>197</v>
      </c>
      <c r="C85" t="s">
        <v>198</v>
      </c>
      <c r="D85" s="21">
        <v>9.1499999999999998E-2</v>
      </c>
      <c r="E85" s="22">
        <v>15.83</v>
      </c>
      <c r="F85" s="21">
        <v>0.27039999999999997</v>
      </c>
      <c r="G85" s="22">
        <v>13.13</v>
      </c>
      <c r="H85" s="21">
        <v>0.2157</v>
      </c>
      <c r="I85" s="22">
        <v>13.13</v>
      </c>
      <c r="J85" s="23">
        <v>0.48609999999999998</v>
      </c>
      <c r="K85" s="22">
        <v>13.13</v>
      </c>
      <c r="L85" s="23">
        <v>471.97</v>
      </c>
      <c r="M85" s="29">
        <f t="shared" si="1"/>
        <v>935.93999999999994</v>
      </c>
      <c r="N85" s="38">
        <v>269.67</v>
      </c>
      <c r="O85" s="39">
        <v>8.6</v>
      </c>
      <c r="P85" s="38">
        <v>293.08999999999997</v>
      </c>
      <c r="Q85" s="39">
        <v>7.86</v>
      </c>
      <c r="R85" s="29"/>
      <c r="S85" s="23">
        <v>170.88</v>
      </c>
      <c r="T85" s="22">
        <v>3.56</v>
      </c>
      <c r="U85" s="23">
        <v>170.88</v>
      </c>
      <c r="V85" s="22">
        <v>3.56</v>
      </c>
      <c r="W85" s="23" t="s">
        <v>773</v>
      </c>
      <c r="X85" s="22" t="s">
        <v>773</v>
      </c>
      <c r="Y85" s="23" t="s">
        <v>773</v>
      </c>
      <c r="Z85" s="22" t="s">
        <v>773</v>
      </c>
      <c r="AA85" s="23" t="s">
        <v>773</v>
      </c>
      <c r="AB85" s="22" t="s">
        <v>773</v>
      </c>
      <c r="AC85" s="23" t="s">
        <v>773</v>
      </c>
      <c r="AD85" s="22" t="s">
        <v>773</v>
      </c>
      <c r="AE85" s="23" t="s">
        <v>773</v>
      </c>
      <c r="AF85" s="22" t="s">
        <v>773</v>
      </c>
      <c r="AG85" s="23" t="s">
        <v>773</v>
      </c>
      <c r="AH85" s="22" t="s">
        <v>773</v>
      </c>
      <c r="AI85" s="23" t="s">
        <v>773</v>
      </c>
      <c r="AJ85" s="22" t="s">
        <v>773</v>
      </c>
      <c r="AK85" s="23" t="s">
        <v>773</v>
      </c>
      <c r="AL85" s="22" t="s">
        <v>773</v>
      </c>
      <c r="AM85" s="23" t="s">
        <v>773</v>
      </c>
      <c r="AN85" s="22" t="s">
        <v>773</v>
      </c>
      <c r="AO85" s="29"/>
      <c r="AP85" s="40">
        <v>0</v>
      </c>
      <c r="AQ85" s="41">
        <v>0</v>
      </c>
      <c r="AR85" s="40">
        <v>912.5200000000001</v>
      </c>
      <c r="AS85" s="41">
        <v>11.18</v>
      </c>
      <c r="AT85" s="40">
        <v>935.93999999999994</v>
      </c>
      <c r="AU85" s="41">
        <v>10.87</v>
      </c>
      <c r="AV85" s="29"/>
      <c r="AW85" s="42">
        <v>1.55</v>
      </c>
      <c r="AX85" s="42">
        <v>2.06</v>
      </c>
      <c r="AY85" s="22">
        <v>21.18</v>
      </c>
      <c r="AZ85" s="42">
        <v>43.68</v>
      </c>
      <c r="BA85" s="22">
        <v>4.9000000000000004</v>
      </c>
      <c r="BB85" s="29"/>
      <c r="BC85" s="43">
        <v>86.85</v>
      </c>
      <c r="BD85" s="39">
        <v>3.58</v>
      </c>
      <c r="BE85" s="43">
        <v>78.5</v>
      </c>
      <c r="BF85" s="39">
        <v>3.7</v>
      </c>
      <c r="BG85" s="43">
        <v>52.1</v>
      </c>
      <c r="BH85" s="39">
        <v>1.96</v>
      </c>
      <c r="BI85" s="43">
        <v>16.5</v>
      </c>
      <c r="BJ85" s="39">
        <v>35.799999999999997</v>
      </c>
      <c r="BK85" s="29"/>
    </row>
    <row r="86" spans="1:63" x14ac:dyDescent="0.35">
      <c r="A86">
        <v>5</v>
      </c>
      <c r="B86" t="s">
        <v>199</v>
      </c>
      <c r="C86" t="s">
        <v>200</v>
      </c>
      <c r="D86" s="21">
        <v>9.5000000000000001E-2</v>
      </c>
      <c r="E86" s="22">
        <v>8.5</v>
      </c>
      <c r="F86" s="21">
        <v>0.215</v>
      </c>
      <c r="G86" s="22">
        <v>12.98</v>
      </c>
      <c r="H86" s="21">
        <v>0.185</v>
      </c>
      <c r="I86" s="22">
        <v>14.37</v>
      </c>
      <c r="J86" s="23">
        <v>0.4</v>
      </c>
      <c r="K86" s="22">
        <v>13.62</v>
      </c>
      <c r="L86" s="23">
        <v>432.92</v>
      </c>
      <c r="M86" s="29">
        <f t="shared" si="1"/>
        <v>980.47</v>
      </c>
      <c r="N86" s="38">
        <v>206.09</v>
      </c>
      <c r="O86" s="39">
        <v>7.2</v>
      </c>
      <c r="P86" s="38">
        <v>309.7</v>
      </c>
      <c r="Q86" s="39">
        <v>7.2</v>
      </c>
      <c r="R86" s="29"/>
      <c r="S86" s="23">
        <v>237.85</v>
      </c>
      <c r="T86" s="22">
        <v>5.17</v>
      </c>
      <c r="U86" s="23">
        <v>237.85</v>
      </c>
      <c r="V86" s="22">
        <v>5.17</v>
      </c>
      <c r="W86" s="23">
        <v>237.85</v>
      </c>
      <c r="X86" s="22">
        <v>5.17</v>
      </c>
      <c r="Y86" s="23">
        <v>237.85</v>
      </c>
      <c r="Z86" s="22">
        <v>5.17</v>
      </c>
      <c r="AA86" s="23">
        <v>420.25</v>
      </c>
      <c r="AB86" s="22">
        <v>5.17</v>
      </c>
      <c r="AC86" s="23">
        <v>420.25</v>
      </c>
      <c r="AD86" s="22">
        <v>5.17</v>
      </c>
      <c r="AE86" s="23">
        <v>602.65</v>
      </c>
      <c r="AF86" s="22">
        <v>5.17</v>
      </c>
      <c r="AG86" s="23">
        <v>2061.85</v>
      </c>
      <c r="AH86" s="22">
        <v>5.16</v>
      </c>
      <c r="AI86" s="23">
        <v>2426.65</v>
      </c>
      <c r="AJ86" s="22">
        <v>5.16</v>
      </c>
      <c r="AK86" s="23">
        <v>5527.4500000000007</v>
      </c>
      <c r="AL86" s="22">
        <v>5.16</v>
      </c>
      <c r="AM86" s="23">
        <v>27415.45</v>
      </c>
      <c r="AN86" s="22">
        <v>5.16</v>
      </c>
      <c r="AO86" s="29"/>
      <c r="AP86" s="40">
        <v>0</v>
      </c>
      <c r="AQ86" s="41">
        <v>0</v>
      </c>
      <c r="AR86" s="40">
        <v>876.86</v>
      </c>
      <c r="AS86" s="41">
        <v>7.27</v>
      </c>
      <c r="AT86" s="40">
        <v>980.47</v>
      </c>
      <c r="AU86" s="41">
        <v>7.27</v>
      </c>
      <c r="AV86" s="29"/>
      <c r="AW86" s="42">
        <v>1.6</v>
      </c>
      <c r="AX86" s="42">
        <v>1.6</v>
      </c>
      <c r="AY86" s="22">
        <v>0</v>
      </c>
      <c r="AZ86" s="42">
        <v>0</v>
      </c>
      <c r="BA86" s="22">
        <v>0</v>
      </c>
      <c r="BB86" s="29"/>
      <c r="BC86" s="43">
        <v>86.85</v>
      </c>
      <c r="BD86" s="39">
        <v>3.58</v>
      </c>
      <c r="BE86" s="43">
        <v>78.5</v>
      </c>
      <c r="BF86" s="39">
        <v>3.56</v>
      </c>
      <c r="BG86" s="43">
        <v>52.1</v>
      </c>
      <c r="BH86" s="39">
        <v>1.96</v>
      </c>
      <c r="BI86" s="43">
        <v>9.5</v>
      </c>
      <c r="BJ86" s="39">
        <v>5.56</v>
      </c>
      <c r="BK86" s="29"/>
    </row>
    <row r="87" spans="1:63" x14ac:dyDescent="0.35">
      <c r="A87">
        <v>5</v>
      </c>
      <c r="B87" t="s">
        <v>201</v>
      </c>
      <c r="C87" t="s">
        <v>202</v>
      </c>
      <c r="D87" s="21">
        <v>7.7100000000000002E-2</v>
      </c>
      <c r="E87" s="22">
        <v>3.04</v>
      </c>
      <c r="F87" s="21">
        <v>0.18129999999999999</v>
      </c>
      <c r="G87" s="22">
        <v>0.34</v>
      </c>
      <c r="H87" s="21">
        <v>0.12609999999999999</v>
      </c>
      <c r="I87" s="22">
        <v>-1.59</v>
      </c>
      <c r="J87" s="23">
        <v>0.30740000000000001</v>
      </c>
      <c r="K87" s="22">
        <v>-0.46</v>
      </c>
      <c r="L87" s="23">
        <v>426.66</v>
      </c>
      <c r="M87" s="29">
        <f t="shared" si="1"/>
        <v>995.75</v>
      </c>
      <c r="N87" s="38">
        <v>303.72000000000003</v>
      </c>
      <c r="O87" s="39">
        <v>17.309999999999999</v>
      </c>
      <c r="P87" s="38">
        <v>343.57</v>
      </c>
      <c r="Q87" s="39">
        <v>15.68</v>
      </c>
      <c r="R87" s="29"/>
      <c r="S87" s="23">
        <v>163.24</v>
      </c>
      <c r="T87" s="22">
        <v>3.21</v>
      </c>
      <c r="U87" s="23">
        <v>225.52</v>
      </c>
      <c r="V87" s="22">
        <v>3.2</v>
      </c>
      <c r="W87" s="23">
        <v>163.24</v>
      </c>
      <c r="X87" s="22">
        <v>3.21</v>
      </c>
      <c r="Y87" s="23">
        <v>225.51999999999998</v>
      </c>
      <c r="Z87" s="22">
        <v>3.2</v>
      </c>
      <c r="AA87" s="23">
        <v>225.51999999999998</v>
      </c>
      <c r="AB87" s="22">
        <v>3.2</v>
      </c>
      <c r="AC87" s="23">
        <v>363.64</v>
      </c>
      <c r="AD87" s="22">
        <v>3.14</v>
      </c>
      <c r="AE87" s="23">
        <v>363.64</v>
      </c>
      <c r="AF87" s="22">
        <v>3.14</v>
      </c>
      <c r="AG87" s="23">
        <v>1130.08</v>
      </c>
      <c r="AH87" s="22">
        <v>3.11</v>
      </c>
      <c r="AI87" s="23">
        <v>2256.52</v>
      </c>
      <c r="AJ87" s="22">
        <v>3.11</v>
      </c>
      <c r="AK87" s="23">
        <v>4566.3999999999996</v>
      </c>
      <c r="AL87" s="22">
        <v>3.1</v>
      </c>
      <c r="AM87" s="23">
        <v>19321</v>
      </c>
      <c r="AN87" s="22">
        <v>3.1</v>
      </c>
      <c r="AO87" s="29"/>
      <c r="AP87" s="40">
        <v>0</v>
      </c>
      <c r="AQ87" s="41">
        <v>0</v>
      </c>
      <c r="AR87" s="40">
        <v>893.62000000000012</v>
      </c>
      <c r="AS87" s="41">
        <v>7.52</v>
      </c>
      <c r="AT87" s="40">
        <v>995.75</v>
      </c>
      <c r="AU87" s="41">
        <v>7.11</v>
      </c>
      <c r="AV87" s="29"/>
      <c r="AW87" s="42">
        <v>1</v>
      </c>
      <c r="AX87" s="42">
        <v>1.45</v>
      </c>
      <c r="AY87" s="22">
        <v>3.57</v>
      </c>
      <c r="AZ87" s="42">
        <v>0</v>
      </c>
      <c r="BA87" s="22">
        <v>0</v>
      </c>
      <c r="BB87" s="29"/>
      <c r="BC87" s="43">
        <v>86.85</v>
      </c>
      <c r="BD87" s="39">
        <v>3.58</v>
      </c>
      <c r="BE87" s="43">
        <v>78.5</v>
      </c>
      <c r="BF87" s="39">
        <v>3.56</v>
      </c>
      <c r="BG87" s="43">
        <v>52.1</v>
      </c>
      <c r="BH87" s="39">
        <v>1.96</v>
      </c>
      <c r="BI87" s="43">
        <v>10.95</v>
      </c>
      <c r="BJ87" s="39">
        <v>1.39</v>
      </c>
      <c r="BK87" s="29"/>
    </row>
    <row r="88" spans="1:63" x14ac:dyDescent="0.35">
      <c r="A88">
        <v>5</v>
      </c>
      <c r="B88" t="s">
        <v>203</v>
      </c>
      <c r="C88" t="s">
        <v>204</v>
      </c>
      <c r="D88" s="21">
        <v>0.13550000000000001</v>
      </c>
      <c r="E88" s="22">
        <v>3.77</v>
      </c>
      <c r="F88" s="21">
        <v>0.3609</v>
      </c>
      <c r="G88" s="22">
        <v>3.76</v>
      </c>
      <c r="H88" s="21">
        <v>0.28799999999999998</v>
      </c>
      <c r="I88" s="22">
        <v>3.74</v>
      </c>
      <c r="J88" s="23">
        <v>0.64890000000000003</v>
      </c>
      <c r="K88" s="22">
        <v>3.76</v>
      </c>
      <c r="L88" s="23">
        <v>739.83</v>
      </c>
      <c r="M88" s="29">
        <f t="shared" si="1"/>
        <v>1175.18</v>
      </c>
      <c r="N88" s="38">
        <v>156.68</v>
      </c>
      <c r="O88" s="39">
        <v>0.55000000000000004</v>
      </c>
      <c r="P88" s="38">
        <v>215.35</v>
      </c>
      <c r="Q88" s="39">
        <v>0.81</v>
      </c>
      <c r="R88" s="29"/>
      <c r="S88" s="23">
        <v>195</v>
      </c>
      <c r="T88" s="22">
        <v>0</v>
      </c>
      <c r="U88" s="23">
        <v>220</v>
      </c>
      <c r="V88" s="22">
        <v>0</v>
      </c>
      <c r="W88" s="23">
        <v>195</v>
      </c>
      <c r="X88" s="22">
        <v>0</v>
      </c>
      <c r="Y88" s="23">
        <v>220</v>
      </c>
      <c r="Z88" s="22">
        <v>0</v>
      </c>
      <c r="AA88" s="23">
        <v>245</v>
      </c>
      <c r="AB88" s="22">
        <v>0</v>
      </c>
      <c r="AC88" s="23">
        <v>245</v>
      </c>
      <c r="AD88" s="22">
        <v>0</v>
      </c>
      <c r="AE88" s="23">
        <v>245</v>
      </c>
      <c r="AF88" s="22">
        <v>0</v>
      </c>
      <c r="AG88" s="23">
        <v>1495</v>
      </c>
      <c r="AH88" s="22">
        <v>0</v>
      </c>
      <c r="AI88" s="23">
        <v>1495</v>
      </c>
      <c r="AJ88" s="22">
        <v>0</v>
      </c>
      <c r="AK88" s="23">
        <v>2245</v>
      </c>
      <c r="AL88" s="22">
        <v>0</v>
      </c>
      <c r="AM88" s="23">
        <v>8995</v>
      </c>
      <c r="AN88" s="22">
        <v>0</v>
      </c>
      <c r="AO88" s="29"/>
      <c r="AP88" s="40">
        <v>0</v>
      </c>
      <c r="AQ88" s="41">
        <v>0</v>
      </c>
      <c r="AR88" s="40">
        <v>1091.51</v>
      </c>
      <c r="AS88" s="41">
        <v>2.61</v>
      </c>
      <c r="AT88" s="40">
        <v>1175.18</v>
      </c>
      <c r="AU88" s="41">
        <v>2.5</v>
      </c>
      <c r="AV88" s="29"/>
      <c r="AW88" s="42">
        <v>2</v>
      </c>
      <c r="AX88" s="42">
        <v>3.25</v>
      </c>
      <c r="AY88" s="22">
        <v>46.4</v>
      </c>
      <c r="AZ88" s="42">
        <v>0</v>
      </c>
      <c r="BA88" s="22">
        <v>0</v>
      </c>
      <c r="BB88" s="29"/>
      <c r="BC88" s="43">
        <v>86</v>
      </c>
      <c r="BD88" s="39">
        <v>2.56</v>
      </c>
      <c r="BE88" s="43">
        <v>78</v>
      </c>
      <c r="BF88" s="39">
        <v>2.9</v>
      </c>
      <c r="BG88" s="43">
        <v>52</v>
      </c>
      <c r="BH88" s="39">
        <v>1.96</v>
      </c>
      <c r="BI88" s="43">
        <v>8</v>
      </c>
      <c r="BJ88" s="39">
        <v>0</v>
      </c>
      <c r="BK88" s="29"/>
    </row>
    <row r="89" spans="1:63" x14ac:dyDescent="0.35">
      <c r="A89">
        <v>5</v>
      </c>
      <c r="B89" t="s">
        <v>205</v>
      </c>
      <c r="C89" t="s">
        <v>206</v>
      </c>
      <c r="D89" s="21">
        <v>9.9599999999999994E-2</v>
      </c>
      <c r="E89" s="22">
        <v>13.9</v>
      </c>
      <c r="F89" s="21">
        <v>0.28749999999999998</v>
      </c>
      <c r="G89" s="22">
        <v>15.72</v>
      </c>
      <c r="H89" s="21">
        <v>0.23080000000000001</v>
      </c>
      <c r="I89" s="22">
        <v>15.72</v>
      </c>
      <c r="J89" s="23">
        <v>0.51829999999999998</v>
      </c>
      <c r="K89" s="22">
        <v>15.72</v>
      </c>
      <c r="L89" s="23">
        <v>487.92</v>
      </c>
      <c r="M89" s="29">
        <f t="shared" si="1"/>
        <v>961.68000000000006</v>
      </c>
      <c r="N89" s="38">
        <v>245.88</v>
      </c>
      <c r="O89" s="39">
        <v>8.85</v>
      </c>
      <c r="P89" s="38">
        <v>296.76</v>
      </c>
      <c r="Q89" s="39">
        <v>9.59</v>
      </c>
      <c r="R89" s="29"/>
      <c r="S89" s="23">
        <v>177</v>
      </c>
      <c r="T89" s="22">
        <v>13.83</v>
      </c>
      <c r="U89" s="23">
        <v>177</v>
      </c>
      <c r="V89" s="22">
        <v>13.83</v>
      </c>
      <c r="W89" s="23">
        <v>270</v>
      </c>
      <c r="X89" s="22">
        <v>10.11</v>
      </c>
      <c r="Y89" s="23">
        <v>270</v>
      </c>
      <c r="Z89" s="22">
        <v>10.11</v>
      </c>
      <c r="AA89" s="23">
        <v>270</v>
      </c>
      <c r="AB89" s="22">
        <v>10.11</v>
      </c>
      <c r="AC89" s="23">
        <v>270</v>
      </c>
      <c r="AD89" s="22">
        <v>10.11</v>
      </c>
      <c r="AE89" s="23">
        <v>270</v>
      </c>
      <c r="AF89" s="22">
        <v>10.11</v>
      </c>
      <c r="AG89" s="23">
        <v>270</v>
      </c>
      <c r="AH89" s="22">
        <v>10.11</v>
      </c>
      <c r="AI89" s="23">
        <v>270</v>
      </c>
      <c r="AJ89" s="22">
        <v>10.11</v>
      </c>
      <c r="AK89" s="23">
        <v>270</v>
      </c>
      <c r="AL89" s="22">
        <v>10.11</v>
      </c>
      <c r="AM89" s="23">
        <v>270</v>
      </c>
      <c r="AN89" s="22">
        <v>10.11</v>
      </c>
      <c r="AO89" s="29"/>
      <c r="AP89" s="40">
        <v>0</v>
      </c>
      <c r="AQ89" s="41">
        <v>0</v>
      </c>
      <c r="AR89" s="40">
        <v>910.8</v>
      </c>
      <c r="AS89" s="41">
        <v>12.48</v>
      </c>
      <c r="AT89" s="40">
        <v>961.68000000000006</v>
      </c>
      <c r="AU89" s="41">
        <v>12.52</v>
      </c>
      <c r="AV89" s="29"/>
      <c r="AW89" s="42">
        <v>2.12</v>
      </c>
      <c r="AX89" s="42">
        <v>2.12</v>
      </c>
      <c r="AY89" s="22">
        <v>26.19</v>
      </c>
      <c r="AZ89" s="42">
        <v>67.489999999999995</v>
      </c>
      <c r="BA89" s="22">
        <v>2.29</v>
      </c>
      <c r="BB89" s="29"/>
      <c r="BC89" s="43">
        <v>86.85</v>
      </c>
      <c r="BD89" s="39">
        <v>3.58</v>
      </c>
      <c r="BE89" s="43">
        <v>78.5</v>
      </c>
      <c r="BF89" s="39">
        <v>3.56</v>
      </c>
      <c r="BG89" s="43">
        <v>52.1</v>
      </c>
      <c r="BH89" s="39">
        <v>1.96</v>
      </c>
      <c r="BI89" s="43">
        <v>9.1</v>
      </c>
      <c r="BJ89" s="39">
        <v>2.25</v>
      </c>
      <c r="BK89" s="29"/>
    </row>
    <row r="90" spans="1:63" x14ac:dyDescent="0.35">
      <c r="A90">
        <v>5</v>
      </c>
      <c r="B90" t="s">
        <v>207</v>
      </c>
      <c r="C90" t="s">
        <v>208</v>
      </c>
      <c r="D90" s="21">
        <v>0.13900000000000001</v>
      </c>
      <c r="E90" s="22">
        <v>20.38</v>
      </c>
      <c r="F90" s="21">
        <v>0.49809999999999999</v>
      </c>
      <c r="G90" s="22">
        <v>22.39</v>
      </c>
      <c r="H90" s="21">
        <v>0.27329999999999999</v>
      </c>
      <c r="I90" s="22">
        <v>19.489999999999998</v>
      </c>
      <c r="J90" s="23">
        <v>0.77139999999999997</v>
      </c>
      <c r="K90" s="22">
        <v>21.35</v>
      </c>
      <c r="L90" s="23">
        <v>735.03</v>
      </c>
      <c r="M90" s="29">
        <f t="shared" si="1"/>
        <v>1278.31</v>
      </c>
      <c r="N90" s="38">
        <v>252.12</v>
      </c>
      <c r="O90" s="39">
        <v>3.66</v>
      </c>
      <c r="P90" s="38">
        <v>278.64</v>
      </c>
      <c r="Q90" s="39">
        <v>3.38</v>
      </c>
      <c r="R90" s="29"/>
      <c r="S90" s="23">
        <v>264.64</v>
      </c>
      <c r="T90" s="22">
        <v>6.88</v>
      </c>
      <c r="U90" s="23">
        <v>264.64</v>
      </c>
      <c r="V90" s="22">
        <v>6.88</v>
      </c>
      <c r="W90" s="23" t="s">
        <v>773</v>
      </c>
      <c r="X90" s="22" t="s">
        <v>773</v>
      </c>
      <c r="Y90" s="23" t="s">
        <v>773</v>
      </c>
      <c r="Z90" s="22" t="s">
        <v>773</v>
      </c>
      <c r="AA90" s="23" t="s">
        <v>773</v>
      </c>
      <c r="AB90" s="22" t="s">
        <v>773</v>
      </c>
      <c r="AC90" s="23" t="s">
        <v>773</v>
      </c>
      <c r="AD90" s="22" t="s">
        <v>773</v>
      </c>
      <c r="AE90" s="23" t="s">
        <v>773</v>
      </c>
      <c r="AF90" s="22" t="s">
        <v>773</v>
      </c>
      <c r="AG90" s="23" t="s">
        <v>773</v>
      </c>
      <c r="AH90" s="22" t="s">
        <v>773</v>
      </c>
      <c r="AI90" s="23" t="s">
        <v>773</v>
      </c>
      <c r="AJ90" s="22" t="s">
        <v>773</v>
      </c>
      <c r="AK90" s="23" t="s">
        <v>773</v>
      </c>
      <c r="AL90" s="22" t="s">
        <v>773</v>
      </c>
      <c r="AM90" s="23" t="s">
        <v>773</v>
      </c>
      <c r="AN90" s="22" t="s">
        <v>773</v>
      </c>
      <c r="AO90" s="29"/>
      <c r="AP90" s="40">
        <v>0</v>
      </c>
      <c r="AQ90" s="41">
        <v>0</v>
      </c>
      <c r="AR90" s="40">
        <v>1251.79</v>
      </c>
      <c r="AS90" s="41">
        <v>13.66</v>
      </c>
      <c r="AT90" s="40">
        <v>1278.31</v>
      </c>
      <c r="AU90" s="41">
        <v>13.36</v>
      </c>
      <c r="AV90" s="29"/>
      <c r="AW90" s="42">
        <v>1.93</v>
      </c>
      <c r="AX90" s="42">
        <v>2.42</v>
      </c>
      <c r="AY90" s="22">
        <v>3.86</v>
      </c>
      <c r="AZ90" s="42">
        <v>0</v>
      </c>
      <c r="BA90" s="22">
        <v>0</v>
      </c>
      <c r="BB90" s="29"/>
      <c r="BC90" s="43">
        <v>86.85</v>
      </c>
      <c r="BD90" s="39">
        <v>3.58</v>
      </c>
      <c r="BE90" s="43">
        <v>78.5</v>
      </c>
      <c r="BF90" s="39">
        <v>3.56</v>
      </c>
      <c r="BG90" s="43">
        <v>52.1</v>
      </c>
      <c r="BH90" s="39">
        <v>1.96</v>
      </c>
      <c r="BI90" s="43">
        <v>7.9</v>
      </c>
      <c r="BJ90" s="39">
        <v>0</v>
      </c>
      <c r="BK90" s="29"/>
    </row>
    <row r="91" spans="1:63" x14ac:dyDescent="0.35">
      <c r="A91">
        <v>5</v>
      </c>
      <c r="B91" t="s">
        <v>209</v>
      </c>
      <c r="C91" t="s">
        <v>210</v>
      </c>
      <c r="D91" s="21">
        <v>0.1235</v>
      </c>
      <c r="E91" s="22">
        <v>7.77</v>
      </c>
      <c r="F91" s="21">
        <v>0.32919999999999999</v>
      </c>
      <c r="G91" s="22">
        <v>3.53</v>
      </c>
      <c r="H91" s="21">
        <v>0.22900000000000001</v>
      </c>
      <c r="I91" s="22">
        <v>-2.2799999999999998</v>
      </c>
      <c r="J91" s="23">
        <v>0.55820000000000003</v>
      </c>
      <c r="K91" s="22">
        <v>1.06</v>
      </c>
      <c r="L91" s="23">
        <v>643.41999999999996</v>
      </c>
      <c r="M91" s="29">
        <f t="shared" si="1"/>
        <v>1098.2</v>
      </c>
      <c r="N91" s="38">
        <v>235.79</v>
      </c>
      <c r="O91" s="39">
        <v>4.93</v>
      </c>
      <c r="P91" s="38">
        <v>269.38</v>
      </c>
      <c r="Q91" s="39">
        <v>4.55</v>
      </c>
      <c r="R91" s="29"/>
      <c r="S91" s="23">
        <v>185.4</v>
      </c>
      <c r="T91" s="22">
        <v>2.79</v>
      </c>
      <c r="U91" s="23">
        <v>185.4</v>
      </c>
      <c r="V91" s="22">
        <v>2.79</v>
      </c>
      <c r="W91" s="23" t="s">
        <v>773</v>
      </c>
      <c r="X91" s="22" t="s">
        <v>773</v>
      </c>
      <c r="Y91" s="23" t="s">
        <v>773</v>
      </c>
      <c r="Z91" s="22" t="s">
        <v>773</v>
      </c>
      <c r="AA91" s="23" t="s">
        <v>773</v>
      </c>
      <c r="AB91" s="22" t="s">
        <v>773</v>
      </c>
      <c r="AC91" s="23" t="s">
        <v>773</v>
      </c>
      <c r="AD91" s="22" t="s">
        <v>773</v>
      </c>
      <c r="AE91" s="23" t="s">
        <v>773</v>
      </c>
      <c r="AF91" s="22" t="s">
        <v>773</v>
      </c>
      <c r="AG91" s="23" t="s">
        <v>773</v>
      </c>
      <c r="AH91" s="22" t="s">
        <v>773</v>
      </c>
      <c r="AI91" s="23" t="s">
        <v>773</v>
      </c>
      <c r="AJ91" s="22" t="s">
        <v>773</v>
      </c>
      <c r="AK91" s="23" t="s">
        <v>773</v>
      </c>
      <c r="AL91" s="22" t="s">
        <v>773</v>
      </c>
      <c r="AM91" s="23" t="s">
        <v>773</v>
      </c>
      <c r="AN91" s="22" t="s">
        <v>773</v>
      </c>
      <c r="AO91" s="29"/>
      <c r="AP91" s="40">
        <v>0</v>
      </c>
      <c r="AQ91" s="41">
        <v>0</v>
      </c>
      <c r="AR91" s="40">
        <v>1064.6099999999999</v>
      </c>
      <c r="AS91" s="41">
        <v>6.24</v>
      </c>
      <c r="AT91" s="40">
        <v>1098.2</v>
      </c>
      <c r="AU91" s="41">
        <v>6.1</v>
      </c>
      <c r="AV91" s="29"/>
      <c r="AW91" s="42">
        <v>1.5</v>
      </c>
      <c r="AX91" s="42">
        <v>1.5</v>
      </c>
      <c r="AY91" s="22">
        <v>0</v>
      </c>
      <c r="AZ91" s="42">
        <v>0</v>
      </c>
      <c r="BA91" s="22">
        <v>0</v>
      </c>
      <c r="BB91" s="29"/>
      <c r="BC91" s="43">
        <v>86.85</v>
      </c>
      <c r="BD91" s="39">
        <v>3.58</v>
      </c>
      <c r="BE91" s="43">
        <v>78.5</v>
      </c>
      <c r="BF91" s="39">
        <v>3.56</v>
      </c>
      <c r="BG91" s="43">
        <v>52.1</v>
      </c>
      <c r="BH91" s="39">
        <v>1.96</v>
      </c>
      <c r="BI91" s="43">
        <v>11.1</v>
      </c>
      <c r="BJ91" s="39">
        <v>2.78</v>
      </c>
      <c r="BK91" s="29"/>
    </row>
    <row r="92" spans="1:63" x14ac:dyDescent="0.35">
      <c r="A92">
        <v>5</v>
      </c>
      <c r="B92" t="s">
        <v>211</v>
      </c>
      <c r="C92" t="s">
        <v>212</v>
      </c>
      <c r="D92" s="21">
        <v>0.112</v>
      </c>
      <c r="E92" s="22">
        <v>3.94</v>
      </c>
      <c r="F92" s="21">
        <v>0.37569999999999998</v>
      </c>
      <c r="G92" s="22">
        <v>3.56</v>
      </c>
      <c r="H92" s="21">
        <v>0.29110000000000003</v>
      </c>
      <c r="I92" s="22">
        <v>4.1399999999999997</v>
      </c>
      <c r="J92" s="23">
        <v>0.66680000000000006</v>
      </c>
      <c r="K92" s="22">
        <v>3.81</v>
      </c>
      <c r="L92" s="23">
        <v>583.78</v>
      </c>
      <c r="M92" s="29">
        <f t="shared" si="1"/>
        <v>1001.9</v>
      </c>
      <c r="N92" s="38">
        <v>168.78</v>
      </c>
      <c r="O92" s="39">
        <v>2.21</v>
      </c>
      <c r="P92" s="38">
        <v>247.77</v>
      </c>
      <c r="Q92" s="39">
        <v>5.09</v>
      </c>
      <c r="R92" s="29"/>
      <c r="S92" s="23">
        <v>170.35</v>
      </c>
      <c r="T92" s="22">
        <v>2.1</v>
      </c>
      <c r="U92" s="23">
        <v>170.35</v>
      </c>
      <c r="V92" s="22">
        <v>2.1</v>
      </c>
      <c r="W92" s="23">
        <v>170.35</v>
      </c>
      <c r="X92" s="22">
        <v>2.1</v>
      </c>
      <c r="Y92" s="23">
        <v>170.35</v>
      </c>
      <c r="Z92" s="22">
        <v>2.1</v>
      </c>
      <c r="AA92" s="23">
        <v>170.35</v>
      </c>
      <c r="AB92" s="22">
        <v>2.1</v>
      </c>
      <c r="AC92" s="23">
        <v>170.35</v>
      </c>
      <c r="AD92" s="22">
        <v>2.1</v>
      </c>
      <c r="AE92" s="23">
        <v>170.35</v>
      </c>
      <c r="AF92" s="22">
        <v>2.1</v>
      </c>
      <c r="AG92" s="23">
        <v>170.35</v>
      </c>
      <c r="AH92" s="22">
        <v>2.1</v>
      </c>
      <c r="AI92" s="23">
        <v>170.35</v>
      </c>
      <c r="AJ92" s="22">
        <v>2.1</v>
      </c>
      <c r="AK92" s="23">
        <v>170.35</v>
      </c>
      <c r="AL92" s="22">
        <v>2.1</v>
      </c>
      <c r="AM92" s="23">
        <v>170.35</v>
      </c>
      <c r="AN92" s="22">
        <v>2.1</v>
      </c>
      <c r="AO92" s="29"/>
      <c r="AP92" s="40">
        <v>0</v>
      </c>
      <c r="AQ92" s="41">
        <v>0</v>
      </c>
      <c r="AR92" s="40">
        <v>922.91</v>
      </c>
      <c r="AS92" s="41">
        <v>3.28</v>
      </c>
      <c r="AT92" s="40">
        <v>1001.9</v>
      </c>
      <c r="AU92" s="41">
        <v>3.9</v>
      </c>
      <c r="AV92" s="29"/>
      <c r="AW92" s="42">
        <v>1.9</v>
      </c>
      <c r="AX92" s="42">
        <v>1.9</v>
      </c>
      <c r="AY92" s="22" t="s">
        <v>774</v>
      </c>
      <c r="AZ92" s="42">
        <v>99.55</v>
      </c>
      <c r="BA92" s="22">
        <v>2.31</v>
      </c>
      <c r="BB92" s="29"/>
      <c r="BC92" s="43">
        <v>86.65</v>
      </c>
      <c r="BD92" s="39">
        <v>3.34</v>
      </c>
      <c r="BE92" s="43">
        <v>78.5</v>
      </c>
      <c r="BF92" s="39">
        <v>3.56</v>
      </c>
      <c r="BG92" s="43">
        <v>52.1</v>
      </c>
      <c r="BH92" s="39">
        <v>1.96</v>
      </c>
      <c r="BI92" s="43">
        <v>15.75</v>
      </c>
      <c r="BJ92" s="39">
        <v>5.35</v>
      </c>
      <c r="BK92" s="29"/>
    </row>
    <row r="93" spans="1:63" x14ac:dyDescent="0.35">
      <c r="A93">
        <v>5</v>
      </c>
      <c r="B93" t="s">
        <v>213</v>
      </c>
      <c r="C93" t="s">
        <v>214</v>
      </c>
      <c r="D93" s="21">
        <v>0.13159999999999999</v>
      </c>
      <c r="E93" s="22">
        <v>6.53</v>
      </c>
      <c r="F93" s="21">
        <v>0.32629999999999998</v>
      </c>
      <c r="G93" s="22">
        <v>9.24</v>
      </c>
      <c r="H93" s="21">
        <v>0.26079999999999998</v>
      </c>
      <c r="I93" s="22">
        <v>9.24</v>
      </c>
      <c r="J93" s="23">
        <v>0.58709999999999996</v>
      </c>
      <c r="K93" s="22">
        <v>9.24</v>
      </c>
      <c r="L93" s="23">
        <v>608.22</v>
      </c>
      <c r="M93" s="29">
        <f t="shared" si="1"/>
        <v>1122.6200000000001</v>
      </c>
      <c r="N93" s="38">
        <v>259.41000000000003</v>
      </c>
      <c r="O93" s="39">
        <v>11.03</v>
      </c>
      <c r="P93" s="38">
        <v>291.2</v>
      </c>
      <c r="Q93" s="39">
        <v>10.56</v>
      </c>
      <c r="R93" s="29"/>
      <c r="S93" s="23">
        <v>223.2</v>
      </c>
      <c r="T93" s="22">
        <v>2.25</v>
      </c>
      <c r="U93" s="23">
        <v>223.2</v>
      </c>
      <c r="V93" s="22">
        <v>2.25</v>
      </c>
      <c r="W93" s="23">
        <v>223.20000000000002</v>
      </c>
      <c r="X93" s="22">
        <v>2.25</v>
      </c>
      <c r="Y93" s="23">
        <v>223.20000000000002</v>
      </c>
      <c r="Z93" s="22">
        <v>2.25</v>
      </c>
      <c r="AA93" s="23">
        <v>223.20000000000002</v>
      </c>
      <c r="AB93" s="22">
        <v>2.25</v>
      </c>
      <c r="AC93" s="23">
        <v>223.20000000000002</v>
      </c>
      <c r="AD93" s="22">
        <v>2.25</v>
      </c>
      <c r="AE93" s="23">
        <v>258.64</v>
      </c>
      <c r="AF93" s="22">
        <v>2.2599999999999998</v>
      </c>
      <c r="AG93" s="23">
        <v>825.68000000000006</v>
      </c>
      <c r="AH93" s="22">
        <v>2.29</v>
      </c>
      <c r="AI93" s="23">
        <v>967.44</v>
      </c>
      <c r="AJ93" s="22">
        <v>2.2999999999999998</v>
      </c>
      <c r="AK93" s="23">
        <v>2207.84</v>
      </c>
      <c r="AL93" s="22">
        <v>2.2999999999999998</v>
      </c>
      <c r="AM93" s="23">
        <v>10713.44</v>
      </c>
      <c r="AN93" s="22">
        <v>2.31</v>
      </c>
      <c r="AO93" s="29"/>
      <c r="AP93" s="40">
        <v>0</v>
      </c>
      <c r="AQ93" s="41">
        <v>0</v>
      </c>
      <c r="AR93" s="40">
        <v>1090.8300000000002</v>
      </c>
      <c r="AS93" s="41">
        <v>6.65</v>
      </c>
      <c r="AT93" s="40">
        <v>1122.6200000000001</v>
      </c>
      <c r="AU93" s="41">
        <v>6.65</v>
      </c>
      <c r="AV93" s="29"/>
      <c r="AW93" s="42">
        <v>1.25</v>
      </c>
      <c r="AX93" s="42">
        <v>1.25</v>
      </c>
      <c r="AY93" s="22">
        <v>25</v>
      </c>
      <c r="AZ93" s="42">
        <v>63.36</v>
      </c>
      <c r="BA93" s="22">
        <v>2.13</v>
      </c>
      <c r="BB93" s="29"/>
      <c r="BC93" s="43">
        <v>86.85</v>
      </c>
      <c r="BD93" s="39">
        <v>3.58</v>
      </c>
      <c r="BE93" s="43">
        <v>78.5</v>
      </c>
      <c r="BF93" s="39">
        <v>3.56</v>
      </c>
      <c r="BG93" s="43">
        <v>52.1</v>
      </c>
      <c r="BH93" s="39">
        <v>1.96</v>
      </c>
      <c r="BI93" s="43">
        <v>12.3</v>
      </c>
      <c r="BJ93" s="39">
        <v>2.5</v>
      </c>
      <c r="BK93" s="29"/>
    </row>
    <row r="94" spans="1:63" x14ac:dyDescent="0.35">
      <c r="A94">
        <v>5</v>
      </c>
      <c r="B94" t="s">
        <v>215</v>
      </c>
      <c r="C94" t="s">
        <v>216</v>
      </c>
      <c r="D94" s="21">
        <v>6.1600000000000002E-2</v>
      </c>
      <c r="E94" s="22">
        <v>4.0999999999999996</v>
      </c>
      <c r="F94" s="21">
        <v>0.1409</v>
      </c>
      <c r="G94" s="22">
        <v>6.22</v>
      </c>
      <c r="H94" s="21">
        <v>0.1217</v>
      </c>
      <c r="I94" s="22">
        <v>6.51</v>
      </c>
      <c r="J94" s="23">
        <v>0.2626</v>
      </c>
      <c r="K94" s="22">
        <v>6.36</v>
      </c>
      <c r="L94" s="23">
        <v>336.67</v>
      </c>
      <c r="M94" s="29">
        <f t="shared" si="1"/>
        <v>981.65000000000009</v>
      </c>
      <c r="N94" s="38">
        <v>244.75</v>
      </c>
      <c r="O94" s="39">
        <v>7.48</v>
      </c>
      <c r="P94" s="38">
        <v>312.32</v>
      </c>
      <c r="Q94" s="39">
        <v>7.17</v>
      </c>
      <c r="R94" s="29"/>
      <c r="S94" s="23">
        <v>332.66</v>
      </c>
      <c r="T94" s="22">
        <v>0</v>
      </c>
      <c r="U94" s="23">
        <v>332.66</v>
      </c>
      <c r="V94" s="22">
        <v>0</v>
      </c>
      <c r="W94" s="23">
        <v>332.66</v>
      </c>
      <c r="X94" s="22">
        <v>0</v>
      </c>
      <c r="Y94" s="23">
        <v>332.66</v>
      </c>
      <c r="Z94" s="22">
        <v>0</v>
      </c>
      <c r="AA94" s="23">
        <v>332.66</v>
      </c>
      <c r="AB94" s="22">
        <v>0</v>
      </c>
      <c r="AC94" s="23">
        <v>603.67999999999995</v>
      </c>
      <c r="AD94" s="22">
        <v>0</v>
      </c>
      <c r="AE94" s="23">
        <v>603.67999999999995</v>
      </c>
      <c r="AF94" s="22">
        <v>0</v>
      </c>
      <c r="AG94" s="23">
        <v>4401.62</v>
      </c>
      <c r="AH94" s="22">
        <v>0</v>
      </c>
      <c r="AI94" s="23">
        <v>5098.26</v>
      </c>
      <c r="AJ94" s="22">
        <v>0</v>
      </c>
      <c r="AK94" s="23">
        <v>9927.3799999999992</v>
      </c>
      <c r="AL94" s="22">
        <v>0</v>
      </c>
      <c r="AM94" s="23">
        <v>23862.400000000001</v>
      </c>
      <c r="AN94" s="22">
        <v>0</v>
      </c>
      <c r="AO94" s="29"/>
      <c r="AP94" s="40">
        <v>0</v>
      </c>
      <c r="AQ94" s="41">
        <v>0</v>
      </c>
      <c r="AR94" s="40">
        <v>914.08000000000015</v>
      </c>
      <c r="AS94" s="41">
        <v>3.43</v>
      </c>
      <c r="AT94" s="40">
        <v>981.65000000000009</v>
      </c>
      <c r="AU94" s="41">
        <v>3.61</v>
      </c>
      <c r="AV94" s="29"/>
      <c r="AW94" s="42">
        <v>1.05</v>
      </c>
      <c r="AX94" s="42">
        <v>2.75</v>
      </c>
      <c r="AY94" s="22">
        <v>0</v>
      </c>
      <c r="AZ94" s="42">
        <v>0</v>
      </c>
      <c r="BA94" s="22">
        <v>0</v>
      </c>
      <c r="BB94" s="29"/>
      <c r="BC94" s="43">
        <v>86.85</v>
      </c>
      <c r="BD94" s="39">
        <v>3.58</v>
      </c>
      <c r="BE94" s="43">
        <v>78.5</v>
      </c>
      <c r="BF94" s="39">
        <v>3.56</v>
      </c>
      <c r="BG94" s="43">
        <v>52.1</v>
      </c>
      <c r="BH94" s="39">
        <v>1.96</v>
      </c>
      <c r="BI94" s="43">
        <v>8.6</v>
      </c>
      <c r="BJ94" s="39">
        <v>3.61</v>
      </c>
      <c r="BK94" s="29"/>
    </row>
    <row r="95" spans="1:63" x14ac:dyDescent="0.35">
      <c r="A95">
        <v>5</v>
      </c>
      <c r="B95" t="s">
        <v>217</v>
      </c>
      <c r="C95" t="s">
        <v>218</v>
      </c>
      <c r="D95" s="21">
        <v>8.6800000000000002E-2</v>
      </c>
      <c r="E95" s="22">
        <v>8.5299999999999994</v>
      </c>
      <c r="F95" s="21">
        <v>0.32729999999999998</v>
      </c>
      <c r="G95" s="22">
        <v>9.3800000000000008</v>
      </c>
      <c r="H95" s="21">
        <v>0.2571</v>
      </c>
      <c r="I95" s="22">
        <v>9.3699999999999992</v>
      </c>
      <c r="J95" s="23">
        <v>0.58440000000000003</v>
      </c>
      <c r="K95" s="22">
        <v>9.3800000000000008</v>
      </c>
      <c r="L95" s="23">
        <v>447.98</v>
      </c>
      <c r="M95" s="29">
        <f t="shared" si="1"/>
        <v>1111.23</v>
      </c>
      <c r="N95" s="38">
        <v>367.56</v>
      </c>
      <c r="O95" s="39">
        <v>6.86</v>
      </c>
      <c r="P95" s="38">
        <v>384.78</v>
      </c>
      <c r="Q95" s="39">
        <v>6.53</v>
      </c>
      <c r="R95" s="29"/>
      <c r="S95" s="23">
        <v>260.39999999999998</v>
      </c>
      <c r="T95" s="22">
        <v>0.26</v>
      </c>
      <c r="U95" s="23">
        <v>278.47000000000003</v>
      </c>
      <c r="V95" s="22">
        <v>0.44</v>
      </c>
      <c r="W95" s="23">
        <v>271</v>
      </c>
      <c r="X95" s="22">
        <v>0.37</v>
      </c>
      <c r="Y95" s="23">
        <v>304</v>
      </c>
      <c r="Z95" s="22">
        <v>0.66</v>
      </c>
      <c r="AA95" s="23">
        <v>348</v>
      </c>
      <c r="AB95" s="22">
        <v>1.1599999999999999</v>
      </c>
      <c r="AC95" s="23">
        <v>392</v>
      </c>
      <c r="AD95" s="22">
        <v>1.55</v>
      </c>
      <c r="AE95" s="23">
        <v>436</v>
      </c>
      <c r="AF95" s="22">
        <v>1.87</v>
      </c>
      <c r="AG95" s="23">
        <v>1195</v>
      </c>
      <c r="AH95" s="22">
        <v>4.46</v>
      </c>
      <c r="AI95" s="23">
        <v>1391</v>
      </c>
      <c r="AJ95" s="22">
        <v>4.74</v>
      </c>
      <c r="AK95" s="23">
        <v>3106</v>
      </c>
      <c r="AL95" s="22">
        <v>4.3</v>
      </c>
      <c r="AM95" s="23">
        <v>15826</v>
      </c>
      <c r="AN95" s="22">
        <v>5.66</v>
      </c>
      <c r="AO95" s="29"/>
      <c r="AP95" s="40">
        <v>0</v>
      </c>
      <c r="AQ95" s="41">
        <v>0</v>
      </c>
      <c r="AR95" s="40">
        <v>1075.94</v>
      </c>
      <c r="AS95" s="41">
        <v>5.85</v>
      </c>
      <c r="AT95" s="40">
        <v>1111.23</v>
      </c>
      <c r="AU95" s="41">
        <v>5.71</v>
      </c>
      <c r="AV95" s="29"/>
      <c r="AW95" s="42">
        <v>1.83</v>
      </c>
      <c r="AX95" s="42">
        <v>1.83</v>
      </c>
      <c r="AY95" s="22">
        <v>15.82</v>
      </c>
      <c r="AZ95" s="42">
        <v>44</v>
      </c>
      <c r="BA95" s="22">
        <v>2.33</v>
      </c>
      <c r="BB95" s="29"/>
      <c r="BC95" s="43">
        <v>86.85</v>
      </c>
      <c r="BD95" s="39">
        <v>3.55</v>
      </c>
      <c r="BE95" s="43">
        <v>78.5</v>
      </c>
      <c r="BF95" s="39">
        <v>3.56</v>
      </c>
      <c r="BG95" s="43">
        <v>52.1</v>
      </c>
      <c r="BH95" s="39">
        <v>1.94</v>
      </c>
      <c r="BI95" s="43">
        <v>17</v>
      </c>
      <c r="BJ95" s="39">
        <v>6.25</v>
      </c>
      <c r="BK95" s="29"/>
    </row>
    <row r="96" spans="1:63" x14ac:dyDescent="0.35">
      <c r="A96">
        <v>5</v>
      </c>
      <c r="B96" t="s">
        <v>219</v>
      </c>
      <c r="C96" t="s">
        <v>220</v>
      </c>
      <c r="D96" s="21">
        <v>0.1142</v>
      </c>
      <c r="E96" s="22">
        <v>4.6399999999999997</v>
      </c>
      <c r="F96" s="21">
        <v>0.25480000000000003</v>
      </c>
      <c r="G96" s="22">
        <v>2.87</v>
      </c>
      <c r="H96" s="21">
        <v>0.2054</v>
      </c>
      <c r="I96" s="22">
        <v>2.87</v>
      </c>
      <c r="J96" s="23">
        <v>0.46020000000000005</v>
      </c>
      <c r="K96" s="22">
        <v>2.87</v>
      </c>
      <c r="L96" s="23">
        <v>429.61</v>
      </c>
      <c r="M96" s="29">
        <f t="shared" si="1"/>
        <v>1068.5800000000002</v>
      </c>
      <c r="N96" s="38">
        <v>266.39999999999998</v>
      </c>
      <c r="O96" s="39">
        <v>6.82</v>
      </c>
      <c r="P96" s="38">
        <v>296.8</v>
      </c>
      <c r="Q96" s="39">
        <v>6.08</v>
      </c>
      <c r="R96" s="29"/>
      <c r="S96" s="23">
        <v>189.41</v>
      </c>
      <c r="T96" s="22">
        <v>4.0999999999999996</v>
      </c>
      <c r="U96" s="23">
        <v>342.17</v>
      </c>
      <c r="V96" s="22">
        <v>4.0999999999999996</v>
      </c>
      <c r="W96" s="23">
        <v>279</v>
      </c>
      <c r="X96" s="22">
        <v>4.0999999999999996</v>
      </c>
      <c r="Y96" s="23">
        <v>558</v>
      </c>
      <c r="Z96" s="22">
        <v>4.0999999999999996</v>
      </c>
      <c r="AA96" s="23">
        <v>837</v>
      </c>
      <c r="AB96" s="22">
        <v>4.0999999999999996</v>
      </c>
      <c r="AC96" s="23">
        <v>1116</v>
      </c>
      <c r="AD96" s="22">
        <v>4.0999999999999996</v>
      </c>
      <c r="AE96" s="23">
        <v>1395</v>
      </c>
      <c r="AF96" s="22">
        <v>4.0999999999999996</v>
      </c>
      <c r="AG96" s="23">
        <v>5859</v>
      </c>
      <c r="AH96" s="22">
        <v>4.0999999999999996</v>
      </c>
      <c r="AI96" s="23">
        <v>6975</v>
      </c>
      <c r="AJ96" s="22">
        <v>4.0999999999999996</v>
      </c>
      <c r="AK96" s="23">
        <v>16740</v>
      </c>
      <c r="AL96" s="22">
        <v>4.0999999999999996</v>
      </c>
      <c r="AM96" s="23">
        <v>83700</v>
      </c>
      <c r="AN96" s="22">
        <v>4.0999999999999996</v>
      </c>
      <c r="AO96" s="29"/>
      <c r="AP96" s="40">
        <v>0</v>
      </c>
      <c r="AQ96" s="41">
        <v>0</v>
      </c>
      <c r="AR96" s="40">
        <v>885.42</v>
      </c>
      <c r="AS96" s="41">
        <v>5.17</v>
      </c>
      <c r="AT96" s="40">
        <v>1068.5800000000002</v>
      </c>
      <c r="AU96" s="41">
        <v>4.8600000000000003</v>
      </c>
      <c r="AV96" s="29"/>
      <c r="AW96" s="42">
        <v>1.25</v>
      </c>
      <c r="AX96" s="42">
        <v>1.25</v>
      </c>
      <c r="AY96" s="22">
        <v>0</v>
      </c>
      <c r="AZ96" s="42">
        <v>23.29</v>
      </c>
      <c r="BA96" s="22">
        <v>-50</v>
      </c>
      <c r="BB96" s="29"/>
      <c r="BC96" s="43">
        <v>86.85</v>
      </c>
      <c r="BD96" s="39">
        <v>3.58</v>
      </c>
      <c r="BE96" s="43">
        <v>78.5</v>
      </c>
      <c r="BF96" s="39">
        <v>3.56</v>
      </c>
      <c r="BG96" s="43">
        <v>52.1</v>
      </c>
      <c r="BH96" s="39">
        <v>1.96</v>
      </c>
      <c r="BI96" s="43">
        <v>13.8</v>
      </c>
      <c r="BJ96" s="39">
        <v>2.2200000000000002</v>
      </c>
      <c r="BK96" s="29"/>
    </row>
    <row r="97" spans="1:63" x14ac:dyDescent="0.35">
      <c r="A97">
        <v>5</v>
      </c>
      <c r="B97" t="s">
        <v>221</v>
      </c>
      <c r="C97" t="s">
        <v>222</v>
      </c>
      <c r="D97" s="21">
        <v>0.1169</v>
      </c>
      <c r="E97" s="22">
        <v>6.99</v>
      </c>
      <c r="F97" s="21">
        <v>0.24440000000000001</v>
      </c>
      <c r="G97" s="22">
        <v>4.05</v>
      </c>
      <c r="H97" s="21">
        <v>0.15870000000000001</v>
      </c>
      <c r="I97" s="22">
        <v>8.57</v>
      </c>
      <c r="J97" s="23">
        <v>0.40310000000000001</v>
      </c>
      <c r="K97" s="22">
        <v>5.79</v>
      </c>
      <c r="L97" s="23">
        <v>530.51</v>
      </c>
      <c r="M97" s="29">
        <f t="shared" si="1"/>
        <v>1127.17</v>
      </c>
      <c r="N97" s="38">
        <v>367.91</v>
      </c>
      <c r="O97" s="39">
        <v>5.99</v>
      </c>
      <c r="P97" s="38">
        <v>388.1</v>
      </c>
      <c r="Q97" s="39">
        <v>5.66</v>
      </c>
      <c r="R97" s="29"/>
      <c r="S97" s="23">
        <v>208.56</v>
      </c>
      <c r="T97" s="22">
        <v>-13.28</v>
      </c>
      <c r="U97" s="23">
        <v>208.56</v>
      </c>
      <c r="V97" s="22">
        <v>-13.28</v>
      </c>
      <c r="W97" s="23">
        <v>212.41</v>
      </c>
      <c r="X97" s="22">
        <v>-11.68</v>
      </c>
      <c r="Y97" s="23">
        <v>212.41</v>
      </c>
      <c r="Z97" s="22">
        <v>-11.68</v>
      </c>
      <c r="AA97" s="23">
        <v>212.41</v>
      </c>
      <c r="AB97" s="22">
        <v>-11.68</v>
      </c>
      <c r="AC97" s="23">
        <v>212.41</v>
      </c>
      <c r="AD97" s="22">
        <v>-11.68</v>
      </c>
      <c r="AE97" s="23">
        <v>212.41</v>
      </c>
      <c r="AF97" s="22">
        <v>-11.68</v>
      </c>
      <c r="AG97" s="23">
        <v>1755.22</v>
      </c>
      <c r="AH97" s="22">
        <v>629.82000000000005</v>
      </c>
      <c r="AI97" s="23">
        <v>2063.2199999999998</v>
      </c>
      <c r="AJ97" s="22">
        <v>757.89</v>
      </c>
      <c r="AK97" s="23">
        <v>4623.38</v>
      </c>
      <c r="AL97" s="22">
        <v>1822.4</v>
      </c>
      <c r="AM97" s="23">
        <v>17367.25</v>
      </c>
      <c r="AN97" s="22">
        <v>7121.31</v>
      </c>
      <c r="AO97" s="29"/>
      <c r="AP97" s="40">
        <v>0</v>
      </c>
      <c r="AQ97" s="41">
        <v>0</v>
      </c>
      <c r="AR97" s="40">
        <v>1106.98</v>
      </c>
      <c r="AS97" s="41">
        <v>2.17</v>
      </c>
      <c r="AT97" s="40">
        <v>1127.17</v>
      </c>
      <c r="AU97" s="41">
        <v>2.13</v>
      </c>
      <c r="AV97" s="29"/>
      <c r="AW97" s="42">
        <v>1.37</v>
      </c>
      <c r="AX97" s="42">
        <v>1.37</v>
      </c>
      <c r="AY97" s="22">
        <v>2.2400000000000002</v>
      </c>
      <c r="AZ97" s="42">
        <v>81.16</v>
      </c>
      <c r="BA97" s="22">
        <v>2.2000000000000002</v>
      </c>
      <c r="BB97" s="29"/>
      <c r="BC97" s="43">
        <v>86.85</v>
      </c>
      <c r="BD97" s="39">
        <v>3.55</v>
      </c>
      <c r="BE97" s="43">
        <v>78.5</v>
      </c>
      <c r="BF97" s="39">
        <v>3.56</v>
      </c>
      <c r="BG97" s="43">
        <v>52.1</v>
      </c>
      <c r="BH97" s="39">
        <v>1.94</v>
      </c>
      <c r="BI97" s="43">
        <v>8.2200000000000006</v>
      </c>
      <c r="BJ97" s="39">
        <v>2.11</v>
      </c>
      <c r="BK97" s="29"/>
    </row>
    <row r="98" spans="1:63" x14ac:dyDescent="0.35">
      <c r="A98">
        <v>5</v>
      </c>
      <c r="B98" t="s">
        <v>223</v>
      </c>
      <c r="C98" t="s">
        <v>224</v>
      </c>
      <c r="D98" s="21">
        <v>7.7100000000000002E-2</v>
      </c>
      <c r="E98" s="22">
        <v>7.29</v>
      </c>
      <c r="F98" s="21">
        <v>0.2389</v>
      </c>
      <c r="G98" s="22">
        <v>5.8</v>
      </c>
      <c r="H98" s="21">
        <v>0.17760000000000001</v>
      </c>
      <c r="I98" s="22">
        <v>5.81</v>
      </c>
      <c r="J98" s="23">
        <v>0.41649999999999998</v>
      </c>
      <c r="K98" s="22">
        <v>5.8</v>
      </c>
      <c r="L98" s="23">
        <v>423.5</v>
      </c>
      <c r="M98" s="29">
        <f t="shared" si="1"/>
        <v>810.71</v>
      </c>
      <c r="N98" s="38">
        <v>228.6</v>
      </c>
      <c r="O98" s="39">
        <v>14.73</v>
      </c>
      <c r="P98" s="38">
        <v>249.21</v>
      </c>
      <c r="Q98" s="39">
        <v>13.59</v>
      </c>
      <c r="R98" s="29"/>
      <c r="S98" s="23">
        <v>138</v>
      </c>
      <c r="T98" s="22">
        <v>18.350000000000001</v>
      </c>
      <c r="U98" s="23">
        <v>138</v>
      </c>
      <c r="V98" s="22">
        <v>18.350000000000001</v>
      </c>
      <c r="W98" s="23">
        <v>138</v>
      </c>
      <c r="X98" s="22">
        <v>18.350000000000001</v>
      </c>
      <c r="Y98" s="23">
        <v>138</v>
      </c>
      <c r="Z98" s="22">
        <v>18.350000000000001</v>
      </c>
      <c r="AA98" s="23">
        <v>159.6</v>
      </c>
      <c r="AB98" s="22">
        <v>18.399999999999999</v>
      </c>
      <c r="AC98" s="23">
        <v>181.2</v>
      </c>
      <c r="AD98" s="22">
        <v>18.43</v>
      </c>
      <c r="AE98" s="23">
        <v>202.8</v>
      </c>
      <c r="AF98" s="22">
        <v>18.46</v>
      </c>
      <c r="AG98" s="23">
        <v>548.4</v>
      </c>
      <c r="AH98" s="22">
        <v>18.600000000000001</v>
      </c>
      <c r="AI98" s="23">
        <v>634.79999999999995</v>
      </c>
      <c r="AJ98" s="22">
        <v>18.61</v>
      </c>
      <c r="AK98" s="23">
        <v>1390.8</v>
      </c>
      <c r="AL98" s="22">
        <v>18.649999999999999</v>
      </c>
      <c r="AM98" s="23">
        <v>6574.8</v>
      </c>
      <c r="AN98" s="22">
        <v>18.670000000000002</v>
      </c>
      <c r="AO98" s="29"/>
      <c r="AP98" s="40">
        <v>0</v>
      </c>
      <c r="AQ98" s="41">
        <v>0</v>
      </c>
      <c r="AR98" s="40">
        <v>790.1</v>
      </c>
      <c r="AS98" s="41">
        <v>11.19</v>
      </c>
      <c r="AT98" s="40">
        <v>810.71</v>
      </c>
      <c r="AU98" s="41">
        <v>10.95</v>
      </c>
      <c r="AV98" s="29"/>
      <c r="AW98" s="42">
        <v>1.1000000000000001</v>
      </c>
      <c r="AX98" s="42">
        <v>1.95</v>
      </c>
      <c r="AY98" s="22">
        <v>2.63</v>
      </c>
      <c r="AZ98" s="42">
        <v>49.4</v>
      </c>
      <c r="BA98" s="22">
        <v>2.92</v>
      </c>
      <c r="BB98" s="29"/>
      <c r="BC98" s="43">
        <v>86.85</v>
      </c>
      <c r="BD98" s="39">
        <v>3.55</v>
      </c>
      <c r="BE98" s="43">
        <v>78.5</v>
      </c>
      <c r="BF98" s="39">
        <v>3.56</v>
      </c>
      <c r="BG98" s="43">
        <v>52.1</v>
      </c>
      <c r="BH98" s="39">
        <v>1.94</v>
      </c>
      <c r="BI98" s="43">
        <v>15.5</v>
      </c>
      <c r="BJ98" s="39">
        <v>3.33</v>
      </c>
      <c r="BK98" s="29"/>
    </row>
    <row r="99" spans="1:63" x14ac:dyDescent="0.35">
      <c r="A99">
        <v>5</v>
      </c>
      <c r="B99" t="s">
        <v>225</v>
      </c>
      <c r="C99" t="s">
        <v>226</v>
      </c>
      <c r="D99" s="21">
        <v>0.18010000000000001</v>
      </c>
      <c r="E99" s="22">
        <v>5.72</v>
      </c>
      <c r="F99" s="21">
        <v>1.0178</v>
      </c>
      <c r="G99" s="22">
        <v>5.44</v>
      </c>
      <c r="H99" s="21">
        <v>0</v>
      </c>
      <c r="I99" s="22" t="s">
        <v>227</v>
      </c>
      <c r="J99" s="23">
        <v>1.0178</v>
      </c>
      <c r="K99" s="22">
        <v>5.44</v>
      </c>
      <c r="L99" s="23">
        <v>894.4</v>
      </c>
      <c r="M99" s="29">
        <f t="shared" si="1"/>
        <v>1149.23</v>
      </c>
      <c r="N99" s="38">
        <v>17.16</v>
      </c>
      <c r="O99" s="39">
        <v>5.98</v>
      </c>
      <c r="P99" s="38">
        <v>34.33</v>
      </c>
      <c r="Q99" s="39">
        <v>5.98</v>
      </c>
      <c r="R99" s="29"/>
      <c r="S99" s="23">
        <v>220.5</v>
      </c>
      <c r="T99" s="22">
        <v>-1.65</v>
      </c>
      <c r="U99" s="23">
        <v>220.5</v>
      </c>
      <c r="V99" s="22">
        <v>-1.65</v>
      </c>
      <c r="W99" s="23" t="s">
        <v>773</v>
      </c>
      <c r="X99" s="22" t="s">
        <v>773</v>
      </c>
      <c r="Y99" s="23" t="s">
        <v>773</v>
      </c>
      <c r="Z99" s="22" t="s">
        <v>773</v>
      </c>
      <c r="AA99" s="23" t="s">
        <v>773</v>
      </c>
      <c r="AB99" s="22" t="s">
        <v>773</v>
      </c>
      <c r="AC99" s="23" t="s">
        <v>773</v>
      </c>
      <c r="AD99" s="22" t="s">
        <v>773</v>
      </c>
      <c r="AE99" s="23" t="s">
        <v>773</v>
      </c>
      <c r="AF99" s="22" t="s">
        <v>773</v>
      </c>
      <c r="AG99" s="23" t="s">
        <v>773</v>
      </c>
      <c r="AH99" s="22" t="s">
        <v>773</v>
      </c>
      <c r="AI99" s="23" t="s">
        <v>773</v>
      </c>
      <c r="AJ99" s="22" t="s">
        <v>773</v>
      </c>
      <c r="AK99" s="23" t="s">
        <v>773</v>
      </c>
      <c r="AL99" s="22" t="s">
        <v>773</v>
      </c>
      <c r="AM99" s="23" t="s">
        <v>773</v>
      </c>
      <c r="AN99" s="22" t="s">
        <v>773</v>
      </c>
      <c r="AO99" s="29"/>
      <c r="AP99" s="40">
        <v>0</v>
      </c>
      <c r="AQ99" s="41">
        <v>0</v>
      </c>
      <c r="AR99" s="40">
        <v>1132.06</v>
      </c>
      <c r="AS99" s="41">
        <v>4.21</v>
      </c>
      <c r="AT99" s="40">
        <v>1149.23</v>
      </c>
      <c r="AU99" s="41">
        <v>4.2300000000000004</v>
      </c>
      <c r="AV99" s="29"/>
      <c r="AW99" s="42">
        <v>0.93</v>
      </c>
      <c r="AX99" s="42">
        <v>3.58</v>
      </c>
      <c r="AY99" s="22">
        <v>4.68</v>
      </c>
      <c r="AZ99" s="42">
        <v>0</v>
      </c>
      <c r="BA99" s="22">
        <v>0</v>
      </c>
      <c r="BB99" s="29"/>
      <c r="BC99" s="43">
        <v>86.85</v>
      </c>
      <c r="BD99" s="39">
        <v>3.58</v>
      </c>
      <c r="BE99" s="43">
        <v>78.5</v>
      </c>
      <c r="BF99" s="39">
        <v>3.56</v>
      </c>
      <c r="BG99" s="43">
        <v>52.1</v>
      </c>
      <c r="BH99" s="39">
        <v>1.94</v>
      </c>
      <c r="BI99" s="43">
        <v>17.100000000000001</v>
      </c>
      <c r="BJ99" s="39">
        <v>1.79</v>
      </c>
      <c r="BK99" s="29"/>
    </row>
    <row r="100" spans="1:63" x14ac:dyDescent="0.35">
      <c r="A100">
        <v>5</v>
      </c>
      <c r="B100" t="s">
        <v>228</v>
      </c>
      <c r="C100" t="s">
        <v>229</v>
      </c>
      <c r="D100" s="21">
        <v>8.8499999999999995E-2</v>
      </c>
      <c r="E100" s="22">
        <v>5.32</v>
      </c>
      <c r="F100" s="21">
        <v>0.21709999999999999</v>
      </c>
      <c r="G100" s="22">
        <v>7.88</v>
      </c>
      <c r="H100" s="21">
        <v>0.1741</v>
      </c>
      <c r="I100" s="22">
        <v>7.85</v>
      </c>
      <c r="J100" s="23">
        <v>0.39119999999999999</v>
      </c>
      <c r="K100" s="22">
        <v>7.87</v>
      </c>
      <c r="L100" s="23">
        <v>471.18</v>
      </c>
      <c r="M100" s="29">
        <f t="shared" si="1"/>
        <v>897.18000000000006</v>
      </c>
      <c r="N100" s="38">
        <v>198</v>
      </c>
      <c r="O100" s="39">
        <v>10.07</v>
      </c>
      <c r="P100" s="38">
        <v>282</v>
      </c>
      <c r="Q100" s="39">
        <v>12.82</v>
      </c>
      <c r="R100" s="29"/>
      <c r="S100" s="23">
        <v>144</v>
      </c>
      <c r="T100" s="22">
        <v>1.05</v>
      </c>
      <c r="U100" s="23">
        <v>144</v>
      </c>
      <c r="V100" s="22">
        <v>1.05</v>
      </c>
      <c r="W100" s="23">
        <v>334.5</v>
      </c>
      <c r="X100" s="22">
        <v>3.72</v>
      </c>
      <c r="Y100" s="23">
        <v>334.5</v>
      </c>
      <c r="Z100" s="22">
        <v>3.72</v>
      </c>
      <c r="AA100" s="23">
        <v>334.5</v>
      </c>
      <c r="AB100" s="22">
        <v>3.72</v>
      </c>
      <c r="AC100" s="23">
        <v>334.5</v>
      </c>
      <c r="AD100" s="22">
        <v>3.72</v>
      </c>
      <c r="AE100" s="23">
        <v>334.5</v>
      </c>
      <c r="AF100" s="22">
        <v>3.72</v>
      </c>
      <c r="AG100" s="23">
        <v>334.5</v>
      </c>
      <c r="AH100" s="22">
        <v>3.72</v>
      </c>
      <c r="AI100" s="23">
        <v>334.5</v>
      </c>
      <c r="AJ100" s="22">
        <v>3.72</v>
      </c>
      <c r="AK100" s="23">
        <v>334.5</v>
      </c>
      <c r="AL100" s="22">
        <v>3.72</v>
      </c>
      <c r="AM100" s="23">
        <v>334.5</v>
      </c>
      <c r="AN100" s="22">
        <v>3.72</v>
      </c>
      <c r="AO100" s="29"/>
      <c r="AP100" s="40">
        <v>0</v>
      </c>
      <c r="AQ100" s="41">
        <v>0</v>
      </c>
      <c r="AR100" s="40">
        <v>813.18000000000006</v>
      </c>
      <c r="AS100" s="41">
        <v>5.64</v>
      </c>
      <c r="AT100" s="40">
        <v>897.18000000000006</v>
      </c>
      <c r="AU100" s="41">
        <v>6.83</v>
      </c>
      <c r="AV100" s="29"/>
      <c r="AW100" s="42">
        <v>1.4</v>
      </c>
      <c r="AX100" s="42">
        <v>1.4</v>
      </c>
      <c r="AY100" s="22">
        <v>7.69</v>
      </c>
      <c r="AZ100" s="42">
        <v>0</v>
      </c>
      <c r="BA100" s="22">
        <v>0</v>
      </c>
      <c r="BB100" s="29"/>
      <c r="BC100" s="43">
        <v>86.5</v>
      </c>
      <c r="BD100" s="39">
        <v>3.16</v>
      </c>
      <c r="BE100" s="43">
        <v>78.5</v>
      </c>
      <c r="BF100" s="39">
        <v>3.56</v>
      </c>
      <c r="BG100" s="43">
        <v>52</v>
      </c>
      <c r="BH100" s="39">
        <v>1.76</v>
      </c>
      <c r="BI100" s="43">
        <v>8</v>
      </c>
      <c r="BJ100" s="39">
        <v>2.56</v>
      </c>
      <c r="BK100" s="29"/>
    </row>
    <row r="101" spans="1:63" x14ac:dyDescent="0.35">
      <c r="A101">
        <v>5</v>
      </c>
      <c r="B101" t="s">
        <v>230</v>
      </c>
      <c r="C101" t="s">
        <v>231</v>
      </c>
      <c r="D101" s="21">
        <v>0.1072</v>
      </c>
      <c r="E101" s="22">
        <v>7.76</v>
      </c>
      <c r="F101" s="21">
        <v>0.31119999999999998</v>
      </c>
      <c r="G101" s="22">
        <v>3.99</v>
      </c>
      <c r="H101" s="21">
        <v>0.2238</v>
      </c>
      <c r="I101" s="22">
        <v>4.07</v>
      </c>
      <c r="J101" s="23">
        <v>0.53499999999999992</v>
      </c>
      <c r="K101" s="22">
        <v>4.0199999999999996</v>
      </c>
      <c r="L101" s="23">
        <v>488.89</v>
      </c>
      <c r="M101" s="29">
        <f t="shared" si="1"/>
        <v>944.02</v>
      </c>
      <c r="N101" s="38">
        <v>231.65</v>
      </c>
      <c r="O101" s="39">
        <v>0</v>
      </c>
      <c r="P101" s="38">
        <v>280.52999999999997</v>
      </c>
      <c r="Q101" s="39">
        <v>0</v>
      </c>
      <c r="R101" s="29"/>
      <c r="S101" s="23">
        <v>174.6</v>
      </c>
      <c r="T101" s="22">
        <v>10.23</v>
      </c>
      <c r="U101" s="23">
        <v>174.6</v>
      </c>
      <c r="V101" s="22">
        <v>10.23</v>
      </c>
      <c r="W101" s="23">
        <v>174.6</v>
      </c>
      <c r="X101" s="22">
        <v>10.23</v>
      </c>
      <c r="Y101" s="23">
        <v>174.6</v>
      </c>
      <c r="Z101" s="22">
        <v>10.23</v>
      </c>
      <c r="AA101" s="23">
        <v>174.6</v>
      </c>
      <c r="AB101" s="22">
        <v>10.23</v>
      </c>
      <c r="AC101" s="23">
        <v>174.6</v>
      </c>
      <c r="AD101" s="22">
        <v>10.23</v>
      </c>
      <c r="AE101" s="23">
        <v>174.6</v>
      </c>
      <c r="AF101" s="22">
        <v>10.23</v>
      </c>
      <c r="AG101" s="23">
        <v>852.2</v>
      </c>
      <c r="AH101" s="22">
        <v>10.34</v>
      </c>
      <c r="AI101" s="23">
        <v>852.2</v>
      </c>
      <c r="AJ101" s="22">
        <v>10.34</v>
      </c>
      <c r="AK101" s="23">
        <v>1918.54</v>
      </c>
      <c r="AL101" s="22">
        <v>11.5</v>
      </c>
      <c r="AM101" s="23">
        <v>8157.67</v>
      </c>
      <c r="AN101" s="22">
        <v>10.91</v>
      </c>
      <c r="AO101" s="29"/>
      <c r="AP101" s="40">
        <v>0</v>
      </c>
      <c r="AQ101" s="41">
        <v>0</v>
      </c>
      <c r="AR101" s="40">
        <v>895.14</v>
      </c>
      <c r="AS101" s="41">
        <v>6.09</v>
      </c>
      <c r="AT101" s="40">
        <v>944.02</v>
      </c>
      <c r="AU101" s="41">
        <v>5.76</v>
      </c>
      <c r="AV101" s="29"/>
      <c r="AW101" s="42">
        <v>1.68</v>
      </c>
      <c r="AX101" s="42">
        <v>1.68</v>
      </c>
      <c r="AY101" s="22">
        <v>1.82</v>
      </c>
      <c r="AZ101" s="42">
        <v>0</v>
      </c>
      <c r="BA101" s="22">
        <v>0</v>
      </c>
      <c r="BB101" s="29"/>
      <c r="BC101" s="43">
        <v>86.85</v>
      </c>
      <c r="BD101" s="39">
        <v>3.58</v>
      </c>
      <c r="BE101" s="43">
        <v>78.5</v>
      </c>
      <c r="BF101" s="39">
        <v>3.56</v>
      </c>
      <c r="BG101" s="43">
        <v>52.1</v>
      </c>
      <c r="BH101" s="39">
        <v>1.96</v>
      </c>
      <c r="BI101" s="43">
        <v>10.45</v>
      </c>
      <c r="BJ101" s="39">
        <v>5.03</v>
      </c>
      <c r="BK101" s="29"/>
    </row>
    <row r="102" spans="1:63" x14ac:dyDescent="0.35">
      <c r="A102">
        <v>5</v>
      </c>
      <c r="B102" t="s">
        <v>232</v>
      </c>
      <c r="C102" t="s">
        <v>233</v>
      </c>
      <c r="D102" s="21">
        <v>0.111</v>
      </c>
      <c r="E102" s="22">
        <v>3.32</v>
      </c>
      <c r="F102" s="21">
        <v>0.17699999999999999</v>
      </c>
      <c r="G102" s="22">
        <v>-0.09</v>
      </c>
      <c r="H102" s="21">
        <v>0.14299999999999999</v>
      </c>
      <c r="I102" s="22">
        <v>-7.0000000000000007E-2</v>
      </c>
      <c r="J102" s="23">
        <v>0.31999999999999995</v>
      </c>
      <c r="K102" s="22">
        <v>-0.08</v>
      </c>
      <c r="L102" s="23">
        <v>421.56</v>
      </c>
      <c r="M102" s="29">
        <f t="shared" si="1"/>
        <v>910.21999999999991</v>
      </c>
      <c r="N102" s="38">
        <v>251.89</v>
      </c>
      <c r="O102" s="39">
        <v>13.01</v>
      </c>
      <c r="P102" s="38">
        <v>261.77999999999997</v>
      </c>
      <c r="Q102" s="39">
        <v>12.46</v>
      </c>
      <c r="R102" s="29"/>
      <c r="S102" s="23">
        <v>125.6</v>
      </c>
      <c r="T102" s="22">
        <v>8.82</v>
      </c>
      <c r="U102" s="23">
        <v>226.88</v>
      </c>
      <c r="V102" s="22">
        <v>8.82</v>
      </c>
      <c r="W102" s="23">
        <v>185</v>
      </c>
      <c r="X102" s="22">
        <v>8.82</v>
      </c>
      <c r="Y102" s="23">
        <v>370</v>
      </c>
      <c r="Z102" s="22">
        <v>8.82</v>
      </c>
      <c r="AA102" s="23">
        <v>555</v>
      </c>
      <c r="AB102" s="22">
        <v>8.82</v>
      </c>
      <c r="AC102" s="23">
        <v>740</v>
      </c>
      <c r="AD102" s="22">
        <v>8.82</v>
      </c>
      <c r="AE102" s="23">
        <v>925</v>
      </c>
      <c r="AF102" s="22">
        <v>8.82</v>
      </c>
      <c r="AG102" s="23">
        <v>3885</v>
      </c>
      <c r="AH102" s="22">
        <v>8.82</v>
      </c>
      <c r="AI102" s="23">
        <v>4625</v>
      </c>
      <c r="AJ102" s="22">
        <v>8.82</v>
      </c>
      <c r="AK102" s="23">
        <v>11100</v>
      </c>
      <c r="AL102" s="22">
        <v>8.82</v>
      </c>
      <c r="AM102" s="23">
        <v>55500</v>
      </c>
      <c r="AN102" s="22">
        <v>8.82</v>
      </c>
      <c r="AO102" s="29"/>
      <c r="AP102" s="40">
        <v>0</v>
      </c>
      <c r="AQ102" s="41">
        <v>0</v>
      </c>
      <c r="AR102" s="40">
        <v>799.05000000000007</v>
      </c>
      <c r="AS102" s="41">
        <v>7.07</v>
      </c>
      <c r="AT102" s="40">
        <v>910.21999999999991</v>
      </c>
      <c r="AU102" s="41">
        <v>7.18</v>
      </c>
      <c r="AV102" s="29"/>
      <c r="AW102" s="42">
        <v>1.44</v>
      </c>
      <c r="AX102" s="42">
        <v>1.44</v>
      </c>
      <c r="AY102" s="22">
        <v>2.13</v>
      </c>
      <c r="AZ102" s="42">
        <v>59.47</v>
      </c>
      <c r="BA102" s="22">
        <v>2.0099999999999998</v>
      </c>
      <c r="BB102" s="29"/>
      <c r="BC102" s="43">
        <v>86.85</v>
      </c>
      <c r="BD102" s="39">
        <v>3.58</v>
      </c>
      <c r="BE102" s="43">
        <v>78.5</v>
      </c>
      <c r="BF102" s="39">
        <v>3.56</v>
      </c>
      <c r="BG102" s="43">
        <v>52.1</v>
      </c>
      <c r="BH102" s="39">
        <v>1.94</v>
      </c>
      <c r="BI102" s="43">
        <v>9.6</v>
      </c>
      <c r="BJ102" s="39">
        <v>6.67</v>
      </c>
      <c r="BK102" s="29"/>
    </row>
    <row r="103" spans="1:63" x14ac:dyDescent="0.35">
      <c r="A103">
        <v>5</v>
      </c>
      <c r="B103" t="s">
        <v>234</v>
      </c>
      <c r="C103" t="s">
        <v>235</v>
      </c>
      <c r="D103" s="21">
        <v>0.11662</v>
      </c>
      <c r="E103" s="22">
        <v>6.17</v>
      </c>
      <c r="F103" s="21">
        <v>0.17632</v>
      </c>
      <c r="G103" s="22">
        <v>5.47</v>
      </c>
      <c r="H103" s="21">
        <v>0.13542000000000001</v>
      </c>
      <c r="I103" s="22">
        <v>5.38</v>
      </c>
      <c r="J103" s="23">
        <v>0.31174000000000002</v>
      </c>
      <c r="K103" s="22">
        <v>5.43</v>
      </c>
      <c r="L103" s="23">
        <v>461.98</v>
      </c>
      <c r="M103" s="29">
        <f t="shared" si="1"/>
        <v>1040.8499999999999</v>
      </c>
      <c r="N103" s="38">
        <v>220.73</v>
      </c>
      <c r="O103" s="39">
        <v>9.5299999999999994</v>
      </c>
      <c r="P103" s="38">
        <v>281.87</v>
      </c>
      <c r="Q103" s="39">
        <v>-3.16</v>
      </c>
      <c r="R103" s="29"/>
      <c r="S103" s="23">
        <v>297</v>
      </c>
      <c r="T103" s="22">
        <v>1.02</v>
      </c>
      <c r="U103" s="23">
        <v>297</v>
      </c>
      <c r="V103" s="22">
        <v>1.02</v>
      </c>
      <c r="W103" s="23">
        <v>297</v>
      </c>
      <c r="X103" s="22">
        <v>1.02</v>
      </c>
      <c r="Y103" s="23">
        <v>297</v>
      </c>
      <c r="Z103" s="22">
        <v>1.02</v>
      </c>
      <c r="AA103" s="23">
        <v>297</v>
      </c>
      <c r="AB103" s="22">
        <v>1.02</v>
      </c>
      <c r="AC103" s="23">
        <v>297</v>
      </c>
      <c r="AD103" s="22">
        <v>1.02</v>
      </c>
      <c r="AE103" s="23">
        <v>297</v>
      </c>
      <c r="AF103" s="22">
        <v>1.02</v>
      </c>
      <c r="AG103" s="23">
        <v>297</v>
      </c>
      <c r="AH103" s="22">
        <v>1.02</v>
      </c>
      <c r="AI103" s="23">
        <v>297</v>
      </c>
      <c r="AJ103" s="22">
        <v>1.02</v>
      </c>
      <c r="AK103" s="23">
        <v>297</v>
      </c>
      <c r="AL103" s="22">
        <v>1.02</v>
      </c>
      <c r="AM103" s="23">
        <v>297</v>
      </c>
      <c r="AN103" s="22">
        <v>1.02</v>
      </c>
      <c r="AO103" s="29"/>
      <c r="AP103" s="40">
        <v>0</v>
      </c>
      <c r="AQ103" s="41">
        <v>0</v>
      </c>
      <c r="AR103" s="40">
        <v>979.71</v>
      </c>
      <c r="AS103" s="41">
        <v>5.27</v>
      </c>
      <c r="AT103" s="40">
        <v>1040.8499999999999</v>
      </c>
      <c r="AU103" s="41">
        <v>2.02</v>
      </c>
      <c r="AV103" s="29"/>
      <c r="AW103" s="42">
        <v>1.49</v>
      </c>
      <c r="AX103" s="42">
        <v>1.49</v>
      </c>
      <c r="AY103" s="22">
        <v>2.76</v>
      </c>
      <c r="AZ103" s="42">
        <v>0</v>
      </c>
      <c r="BA103" s="22">
        <v>0</v>
      </c>
      <c r="BB103" s="29"/>
      <c r="BC103" s="43">
        <v>86.85</v>
      </c>
      <c r="BD103" s="39">
        <v>3.58</v>
      </c>
      <c r="BE103" s="43">
        <v>78.5</v>
      </c>
      <c r="BF103" s="39">
        <v>3.56</v>
      </c>
      <c r="BG103" s="43">
        <v>52.1</v>
      </c>
      <c r="BH103" s="39">
        <v>1.96</v>
      </c>
      <c r="BI103" s="43">
        <v>9</v>
      </c>
      <c r="BJ103" s="39">
        <v>2.86</v>
      </c>
      <c r="BK103" s="29"/>
    </row>
    <row r="104" spans="1:63" x14ac:dyDescent="0.35">
      <c r="A104">
        <v>5</v>
      </c>
      <c r="B104" t="s">
        <v>236</v>
      </c>
      <c r="C104" t="s">
        <v>237</v>
      </c>
      <c r="D104" s="21">
        <v>8.0199999999999994E-2</v>
      </c>
      <c r="E104" s="22">
        <v>6.35</v>
      </c>
      <c r="F104" s="21">
        <v>0.16600000000000001</v>
      </c>
      <c r="G104" s="22">
        <v>15.45</v>
      </c>
      <c r="H104" s="21">
        <v>0.13420000000000001</v>
      </c>
      <c r="I104" s="22">
        <v>15.37</v>
      </c>
      <c r="J104" s="23">
        <v>0.30020000000000002</v>
      </c>
      <c r="K104" s="22">
        <v>15.42</v>
      </c>
      <c r="L104" s="23">
        <v>390.68</v>
      </c>
      <c r="M104" s="29">
        <f t="shared" si="1"/>
        <v>898.27</v>
      </c>
      <c r="N104" s="38">
        <v>314.8</v>
      </c>
      <c r="O104" s="39">
        <v>17.11</v>
      </c>
      <c r="P104" s="38">
        <v>359.59</v>
      </c>
      <c r="Q104" s="39">
        <v>14.67</v>
      </c>
      <c r="R104" s="29"/>
      <c r="S104" s="23">
        <v>148</v>
      </c>
      <c r="T104" s="22">
        <v>38.65</v>
      </c>
      <c r="U104" s="23">
        <v>148</v>
      </c>
      <c r="V104" s="22">
        <v>38.65</v>
      </c>
      <c r="W104" s="23">
        <v>148</v>
      </c>
      <c r="X104" s="22">
        <v>38.65</v>
      </c>
      <c r="Y104" s="23">
        <v>148</v>
      </c>
      <c r="Z104" s="22">
        <v>38.65</v>
      </c>
      <c r="AA104" s="23">
        <v>148</v>
      </c>
      <c r="AB104" s="22">
        <v>38.65</v>
      </c>
      <c r="AC104" s="23">
        <v>148</v>
      </c>
      <c r="AD104" s="22">
        <v>38.65</v>
      </c>
      <c r="AE104" s="23">
        <v>148</v>
      </c>
      <c r="AF104" s="22">
        <v>38.65</v>
      </c>
      <c r="AG104" s="23">
        <v>296</v>
      </c>
      <c r="AH104" s="22">
        <v>38.65</v>
      </c>
      <c r="AI104" s="23">
        <v>296</v>
      </c>
      <c r="AJ104" s="22">
        <v>38.65</v>
      </c>
      <c r="AK104" s="23">
        <v>720</v>
      </c>
      <c r="AL104" s="22">
        <v>33.33</v>
      </c>
      <c r="AM104" s="23">
        <v>3600</v>
      </c>
      <c r="AN104" s="22">
        <v>33.33</v>
      </c>
      <c r="AO104" s="29"/>
      <c r="AP104" s="40">
        <v>0</v>
      </c>
      <c r="AQ104" s="41">
        <v>0</v>
      </c>
      <c r="AR104" s="40">
        <v>853.48</v>
      </c>
      <c r="AS104" s="41">
        <v>14.89</v>
      </c>
      <c r="AT104" s="40">
        <v>898.27</v>
      </c>
      <c r="AU104" s="41">
        <v>14.04</v>
      </c>
      <c r="AV104" s="29"/>
      <c r="AW104" s="42">
        <v>1</v>
      </c>
      <c r="AX104" s="42">
        <v>1</v>
      </c>
      <c r="AY104" s="22" t="s">
        <v>774</v>
      </c>
      <c r="AZ104" s="42">
        <v>82.32</v>
      </c>
      <c r="BA104" s="22">
        <v>12.27</v>
      </c>
      <c r="BB104" s="29"/>
      <c r="BC104" s="43">
        <v>86.85</v>
      </c>
      <c r="BD104" s="39">
        <v>3.58</v>
      </c>
      <c r="BE104" s="43">
        <v>78.5</v>
      </c>
      <c r="BF104" s="39">
        <v>3.56</v>
      </c>
      <c r="BG104" s="43">
        <v>52.1</v>
      </c>
      <c r="BH104" s="39">
        <v>1.96</v>
      </c>
      <c r="BI104" s="43">
        <v>12.8</v>
      </c>
      <c r="BJ104" s="39">
        <v>2.4</v>
      </c>
      <c r="BK104" s="29"/>
    </row>
    <row r="105" spans="1:63" x14ac:dyDescent="0.35">
      <c r="A105">
        <v>5</v>
      </c>
      <c r="B105" t="s">
        <v>238</v>
      </c>
      <c r="C105" t="s">
        <v>239</v>
      </c>
      <c r="D105" s="21">
        <v>6.0999999999999999E-2</v>
      </c>
      <c r="E105" s="22">
        <v>3.97</v>
      </c>
      <c r="F105" s="21">
        <v>0.20100000000000001</v>
      </c>
      <c r="G105" s="22">
        <v>3.92</v>
      </c>
      <c r="H105" s="21">
        <v>0.16089999999999999</v>
      </c>
      <c r="I105" s="22">
        <v>4.25</v>
      </c>
      <c r="J105" s="23">
        <v>0.3619</v>
      </c>
      <c r="K105" s="22">
        <v>4.07</v>
      </c>
      <c r="L105" s="23">
        <v>370.87</v>
      </c>
      <c r="M105" s="29">
        <f t="shared" si="1"/>
        <v>792.79</v>
      </c>
      <c r="N105" s="38">
        <v>182.46</v>
      </c>
      <c r="O105" s="39">
        <v>10.34</v>
      </c>
      <c r="P105" s="38">
        <v>209.92</v>
      </c>
      <c r="Q105" s="39">
        <v>8.8699999999999992</v>
      </c>
      <c r="R105" s="29"/>
      <c r="S105" s="23">
        <v>212</v>
      </c>
      <c r="T105" s="22">
        <v>3.72</v>
      </c>
      <c r="U105" s="23">
        <v>212</v>
      </c>
      <c r="V105" s="22">
        <v>3.72</v>
      </c>
      <c r="W105" s="23">
        <v>212.4</v>
      </c>
      <c r="X105" s="22">
        <v>3.91</v>
      </c>
      <c r="Y105" s="23">
        <v>212.4</v>
      </c>
      <c r="Z105" s="22">
        <v>3.91</v>
      </c>
      <c r="AA105" s="23">
        <v>306.89999999999998</v>
      </c>
      <c r="AB105" s="22">
        <v>3.75</v>
      </c>
      <c r="AC105" s="23">
        <v>306.89999999999998</v>
      </c>
      <c r="AD105" s="22">
        <v>3.75</v>
      </c>
      <c r="AE105" s="23">
        <v>306.89999999999998</v>
      </c>
      <c r="AF105" s="22">
        <v>3.75</v>
      </c>
      <c r="AG105" s="23">
        <v>1138.5</v>
      </c>
      <c r="AH105" s="22">
        <v>9.5299999999999994</v>
      </c>
      <c r="AI105" s="23">
        <v>1138.5</v>
      </c>
      <c r="AJ105" s="22">
        <v>9.5299999999999994</v>
      </c>
      <c r="AK105" s="23">
        <v>2156.9</v>
      </c>
      <c r="AL105" s="22">
        <v>3.51</v>
      </c>
      <c r="AM105" s="23">
        <v>9252.1</v>
      </c>
      <c r="AN105" s="22">
        <v>3.49</v>
      </c>
      <c r="AO105" s="29"/>
      <c r="AP105" s="40">
        <v>0</v>
      </c>
      <c r="AQ105" s="41">
        <v>0</v>
      </c>
      <c r="AR105" s="40">
        <v>765.33</v>
      </c>
      <c r="AS105" s="41">
        <v>5.35</v>
      </c>
      <c r="AT105" s="40">
        <v>792.79</v>
      </c>
      <c r="AU105" s="41">
        <v>5.16</v>
      </c>
      <c r="AV105" s="29"/>
      <c r="AW105" s="42">
        <v>1.44</v>
      </c>
      <c r="AX105" s="42">
        <v>2.02</v>
      </c>
      <c r="AY105" s="22">
        <v>3.59</v>
      </c>
      <c r="AZ105" s="42">
        <v>0</v>
      </c>
      <c r="BA105" s="22">
        <v>0</v>
      </c>
      <c r="BB105" s="29"/>
      <c r="BC105" s="43">
        <v>86.85</v>
      </c>
      <c r="BD105" s="39">
        <v>3.58</v>
      </c>
      <c r="BE105" s="43">
        <v>78.5</v>
      </c>
      <c r="BF105" s="39">
        <v>3.56</v>
      </c>
      <c r="BG105" s="43">
        <v>52.1</v>
      </c>
      <c r="BH105" s="39">
        <v>1.96</v>
      </c>
      <c r="BI105" s="43">
        <v>10.8</v>
      </c>
      <c r="BJ105" s="39">
        <v>3.35</v>
      </c>
      <c r="BK105" s="29"/>
    </row>
    <row r="106" spans="1:63" x14ac:dyDescent="0.35">
      <c r="A106">
        <v>5</v>
      </c>
      <c r="B106" t="s">
        <v>240</v>
      </c>
      <c r="C106" t="s">
        <v>241</v>
      </c>
      <c r="D106" s="21">
        <v>0.14710000000000001</v>
      </c>
      <c r="E106" s="22">
        <v>41.03</v>
      </c>
      <c r="F106" s="21">
        <v>0.54279999999999995</v>
      </c>
      <c r="G106" s="22">
        <v>27.79</v>
      </c>
      <c r="H106" s="21">
        <v>0.41539999999999999</v>
      </c>
      <c r="I106" s="22">
        <v>24.95</v>
      </c>
      <c r="J106" s="23">
        <v>0.95819999999999994</v>
      </c>
      <c r="K106" s="22">
        <v>26.55</v>
      </c>
      <c r="L106" s="23">
        <v>779.23</v>
      </c>
      <c r="M106" s="29">
        <f t="shared" si="1"/>
        <v>1454.3600000000001</v>
      </c>
      <c r="N106" s="38">
        <v>269.47000000000003</v>
      </c>
      <c r="O106" s="39">
        <v>5.86</v>
      </c>
      <c r="P106" s="38">
        <v>352.24</v>
      </c>
      <c r="Q106" s="39">
        <v>10.88</v>
      </c>
      <c r="R106" s="29"/>
      <c r="S106" s="23">
        <v>182.12</v>
      </c>
      <c r="T106" s="22">
        <v>-25.39</v>
      </c>
      <c r="U106" s="23">
        <v>322.89</v>
      </c>
      <c r="V106" s="22">
        <v>-25.39</v>
      </c>
      <c r="W106" s="23">
        <v>533.55999999999995</v>
      </c>
      <c r="X106" s="22">
        <v>-25.39</v>
      </c>
      <c r="Y106" s="23">
        <v>533.55999999999995</v>
      </c>
      <c r="Z106" s="22">
        <v>-25.39</v>
      </c>
      <c r="AA106" s="23">
        <v>721.83999999999992</v>
      </c>
      <c r="AB106" s="22">
        <v>-25.39</v>
      </c>
      <c r="AC106" s="23">
        <v>721.83999999999992</v>
      </c>
      <c r="AD106" s="22">
        <v>-25.39</v>
      </c>
      <c r="AE106" s="23">
        <v>721.83999999999992</v>
      </c>
      <c r="AF106" s="22">
        <v>-25.39</v>
      </c>
      <c r="AG106" s="23">
        <v>2039.8</v>
      </c>
      <c r="AH106" s="22">
        <v>-25.39</v>
      </c>
      <c r="AI106" s="23">
        <v>2228.08</v>
      </c>
      <c r="AJ106" s="22">
        <v>-25.39</v>
      </c>
      <c r="AK106" s="23">
        <v>4864</v>
      </c>
      <c r="AL106" s="22">
        <v>-25.39</v>
      </c>
      <c r="AM106" s="23">
        <v>7777.6799999999994</v>
      </c>
      <c r="AN106" s="22">
        <v>-28.05</v>
      </c>
      <c r="AO106" s="29"/>
      <c r="AP106" s="40">
        <v>0</v>
      </c>
      <c r="AQ106" s="41">
        <v>0</v>
      </c>
      <c r="AR106" s="40">
        <v>1230.8200000000002</v>
      </c>
      <c r="AS106" s="41">
        <v>17.09</v>
      </c>
      <c r="AT106" s="40">
        <v>1454.3600000000001</v>
      </c>
      <c r="AU106" s="41">
        <v>11.61</v>
      </c>
      <c r="AV106" s="29"/>
      <c r="AW106" s="42">
        <v>1.55</v>
      </c>
      <c r="AX106" s="42">
        <v>3</v>
      </c>
      <c r="AY106" s="22">
        <v>20</v>
      </c>
      <c r="AZ106" s="42">
        <v>0</v>
      </c>
      <c r="BA106" s="22" t="s">
        <v>775</v>
      </c>
      <c r="BB106" s="29"/>
      <c r="BC106" s="43">
        <v>86.85</v>
      </c>
      <c r="BD106" s="39">
        <v>3.58</v>
      </c>
      <c r="BE106" s="43">
        <v>78.5</v>
      </c>
      <c r="BF106" s="39">
        <v>3.56</v>
      </c>
      <c r="BG106" s="43">
        <v>52.1</v>
      </c>
      <c r="BH106" s="39">
        <v>1.96</v>
      </c>
      <c r="BI106" s="43">
        <v>12.4</v>
      </c>
      <c r="BJ106" s="39">
        <v>2.9</v>
      </c>
      <c r="BK106" s="29"/>
    </row>
    <row r="107" spans="1:63" x14ac:dyDescent="0.35">
      <c r="A107">
        <v>5</v>
      </c>
      <c r="B107" t="s">
        <v>242</v>
      </c>
      <c r="C107" t="s">
        <v>243</v>
      </c>
      <c r="D107" s="21">
        <v>0.11990000000000001</v>
      </c>
      <c r="E107" s="22">
        <v>21.04</v>
      </c>
      <c r="F107" s="21">
        <v>0.3211</v>
      </c>
      <c r="G107" s="22">
        <v>19.04</v>
      </c>
      <c r="H107" s="21">
        <v>0.2515</v>
      </c>
      <c r="I107" s="22">
        <v>19.100000000000001</v>
      </c>
      <c r="J107" s="23">
        <v>0.5726</v>
      </c>
      <c r="K107" s="22">
        <v>19.07</v>
      </c>
      <c r="L107" s="23">
        <v>561.32000000000005</v>
      </c>
      <c r="M107" s="29">
        <f t="shared" si="1"/>
        <v>1031.97</v>
      </c>
      <c r="N107" s="38">
        <v>205.67</v>
      </c>
      <c r="O107" s="39">
        <v>-10.24</v>
      </c>
      <c r="P107" s="38">
        <v>253.03</v>
      </c>
      <c r="Q107" s="39">
        <v>-7.01</v>
      </c>
      <c r="R107" s="29"/>
      <c r="S107" s="23">
        <v>217.62</v>
      </c>
      <c r="T107" s="22">
        <v>5</v>
      </c>
      <c r="U107" s="23">
        <v>217.62</v>
      </c>
      <c r="V107" s="22">
        <v>5</v>
      </c>
      <c r="W107" s="23">
        <v>295.77</v>
      </c>
      <c r="X107" s="22">
        <v>5</v>
      </c>
      <c r="Y107" s="23">
        <v>295.77</v>
      </c>
      <c r="Z107" s="22">
        <v>5</v>
      </c>
      <c r="AA107" s="23">
        <v>550.92999999999995</v>
      </c>
      <c r="AB107" s="22">
        <v>5</v>
      </c>
      <c r="AC107" s="23">
        <v>550.92999999999995</v>
      </c>
      <c r="AD107" s="22">
        <v>5</v>
      </c>
      <c r="AE107" s="23">
        <v>550.92999999999995</v>
      </c>
      <c r="AF107" s="22">
        <v>5</v>
      </c>
      <c r="AG107" s="23">
        <v>3415.9</v>
      </c>
      <c r="AH107" s="22">
        <v>5</v>
      </c>
      <c r="AI107" s="23">
        <v>3415.9</v>
      </c>
      <c r="AJ107" s="22">
        <v>5</v>
      </c>
      <c r="AK107" s="23">
        <v>3415.9</v>
      </c>
      <c r="AL107" s="22">
        <v>5</v>
      </c>
      <c r="AM107" s="23">
        <v>25775.11</v>
      </c>
      <c r="AN107" s="22">
        <v>5</v>
      </c>
      <c r="AO107" s="29"/>
      <c r="AP107" s="40">
        <v>0</v>
      </c>
      <c r="AQ107" s="41">
        <v>0</v>
      </c>
      <c r="AR107" s="40">
        <v>984.61</v>
      </c>
      <c r="AS107" s="41">
        <v>9.3800000000000008</v>
      </c>
      <c r="AT107" s="40">
        <v>1031.97</v>
      </c>
      <c r="AU107" s="41">
        <v>9.42</v>
      </c>
      <c r="AV107" s="29"/>
      <c r="AW107" s="42">
        <v>2.4</v>
      </c>
      <c r="AX107" s="42">
        <v>2.85</v>
      </c>
      <c r="AY107" s="22">
        <v>14.92</v>
      </c>
      <c r="AZ107" s="42">
        <v>40.200000000000003</v>
      </c>
      <c r="BA107" s="22">
        <v>2.29</v>
      </c>
      <c r="BB107" s="29"/>
      <c r="BC107" s="43">
        <v>86.85</v>
      </c>
      <c r="BD107" s="39">
        <v>6.56</v>
      </c>
      <c r="BE107" s="43">
        <v>78.5</v>
      </c>
      <c r="BF107" s="39">
        <v>6.08</v>
      </c>
      <c r="BG107" s="43">
        <v>52.1</v>
      </c>
      <c r="BH107" s="39">
        <v>1.96</v>
      </c>
      <c r="BI107" s="43">
        <v>13.45</v>
      </c>
      <c r="BJ107" s="39">
        <v>2.2799999999999998</v>
      </c>
      <c r="BK107" s="29"/>
    </row>
    <row r="108" spans="1:63" x14ac:dyDescent="0.35">
      <c r="A108">
        <v>5</v>
      </c>
      <c r="B108" t="s">
        <v>244</v>
      </c>
      <c r="C108" t="s">
        <v>245</v>
      </c>
      <c r="D108" s="21">
        <v>9.1700000000000004E-2</v>
      </c>
      <c r="E108" s="22">
        <v>8.99</v>
      </c>
      <c r="F108" s="21">
        <v>0.17469999999999999</v>
      </c>
      <c r="G108" s="22">
        <v>7.07</v>
      </c>
      <c r="H108" s="21">
        <v>0.1404</v>
      </c>
      <c r="I108" s="22">
        <v>7.06</v>
      </c>
      <c r="J108" s="23">
        <v>0.31509999999999999</v>
      </c>
      <c r="K108" s="22">
        <v>7.07</v>
      </c>
      <c r="L108" s="23">
        <v>768.67</v>
      </c>
      <c r="M108" s="29">
        <f t="shared" si="1"/>
        <v>1324.67</v>
      </c>
      <c r="N108" s="38">
        <v>298</v>
      </c>
      <c r="O108" s="39">
        <v>8.36</v>
      </c>
      <c r="P108" s="38">
        <v>336</v>
      </c>
      <c r="Q108" s="39">
        <v>8.39</v>
      </c>
      <c r="R108" s="29"/>
      <c r="S108" s="23">
        <v>220</v>
      </c>
      <c r="T108" s="22">
        <v>0</v>
      </c>
      <c r="U108" s="23">
        <v>220</v>
      </c>
      <c r="V108" s="22">
        <v>0</v>
      </c>
      <c r="W108" s="23">
        <v>220</v>
      </c>
      <c r="X108" s="22">
        <v>0</v>
      </c>
      <c r="Y108" s="23">
        <v>220</v>
      </c>
      <c r="Z108" s="22">
        <v>0</v>
      </c>
      <c r="AA108" s="23">
        <v>220</v>
      </c>
      <c r="AB108" s="22">
        <v>0</v>
      </c>
      <c r="AC108" s="23">
        <v>220</v>
      </c>
      <c r="AD108" s="22">
        <v>0</v>
      </c>
      <c r="AE108" s="23">
        <v>220</v>
      </c>
      <c r="AF108" s="22">
        <v>0</v>
      </c>
      <c r="AG108" s="23">
        <v>220</v>
      </c>
      <c r="AH108" s="22">
        <v>0</v>
      </c>
      <c r="AI108" s="23">
        <v>220</v>
      </c>
      <c r="AJ108" s="22">
        <v>0</v>
      </c>
      <c r="AK108" s="23">
        <v>220</v>
      </c>
      <c r="AL108" s="22">
        <v>0</v>
      </c>
      <c r="AM108" s="23">
        <v>220</v>
      </c>
      <c r="AN108" s="22">
        <v>0</v>
      </c>
      <c r="AO108" s="29"/>
      <c r="AP108" s="40">
        <v>0</v>
      </c>
      <c r="AQ108" s="41">
        <v>0</v>
      </c>
      <c r="AR108" s="40">
        <v>1286.67</v>
      </c>
      <c r="AS108" s="41">
        <v>7.2</v>
      </c>
      <c r="AT108" s="40">
        <v>1324.67</v>
      </c>
      <c r="AU108" s="41">
        <v>7.24</v>
      </c>
      <c r="AV108" s="29"/>
      <c r="AW108" s="42">
        <v>0</v>
      </c>
      <c r="AX108" s="42">
        <v>0</v>
      </c>
      <c r="AY108" s="22">
        <v>0</v>
      </c>
      <c r="AZ108" s="42">
        <v>0</v>
      </c>
      <c r="BA108" s="22">
        <v>0</v>
      </c>
      <c r="BB108" s="29"/>
      <c r="BC108" s="43">
        <v>86.6</v>
      </c>
      <c r="BD108" s="39">
        <v>3.34</v>
      </c>
      <c r="BE108" s="43">
        <v>78.5</v>
      </c>
      <c r="BF108" s="39">
        <v>3.97</v>
      </c>
      <c r="BG108" s="43">
        <v>48</v>
      </c>
      <c r="BH108" s="39">
        <v>0</v>
      </c>
      <c r="BI108" s="43">
        <v>0</v>
      </c>
      <c r="BJ108" s="39">
        <v>0</v>
      </c>
      <c r="BK108" s="29"/>
    </row>
    <row r="109" spans="1:63" x14ac:dyDescent="0.35">
      <c r="A109">
        <v>5</v>
      </c>
      <c r="B109" t="s">
        <v>246</v>
      </c>
      <c r="C109" t="s">
        <v>247</v>
      </c>
      <c r="D109" s="21">
        <v>9.3600000000000003E-2</v>
      </c>
      <c r="E109" s="22">
        <v>8.4600000000000009</v>
      </c>
      <c r="F109" s="21">
        <v>0.27379999999999999</v>
      </c>
      <c r="G109" s="22">
        <v>14.46</v>
      </c>
      <c r="H109" s="21">
        <v>0.18720000000000001</v>
      </c>
      <c r="I109" s="22">
        <v>12.96</v>
      </c>
      <c r="J109" s="23">
        <v>0.46099999999999997</v>
      </c>
      <c r="K109" s="22">
        <v>13.84</v>
      </c>
      <c r="L109" s="23">
        <v>463</v>
      </c>
      <c r="M109" s="29">
        <f t="shared" si="1"/>
        <v>985.94999999999993</v>
      </c>
      <c r="N109" s="38">
        <v>244.67</v>
      </c>
      <c r="O109" s="39">
        <v>2.52</v>
      </c>
      <c r="P109" s="38">
        <v>264.33</v>
      </c>
      <c r="Q109" s="39">
        <v>2.74</v>
      </c>
      <c r="R109" s="29"/>
      <c r="S109" s="23">
        <v>258.62</v>
      </c>
      <c r="T109" s="22">
        <v>3.44</v>
      </c>
      <c r="U109" s="23">
        <v>258.62</v>
      </c>
      <c r="V109" s="22">
        <v>3.44</v>
      </c>
      <c r="W109" s="23">
        <v>281.62</v>
      </c>
      <c r="X109" s="22">
        <v>3.44</v>
      </c>
      <c r="Y109" s="23">
        <v>281.62</v>
      </c>
      <c r="Z109" s="22">
        <v>3.44</v>
      </c>
      <c r="AA109" s="23">
        <v>281.62</v>
      </c>
      <c r="AB109" s="22">
        <v>3.44</v>
      </c>
      <c r="AC109" s="23">
        <v>281.62</v>
      </c>
      <c r="AD109" s="22">
        <v>3.44</v>
      </c>
      <c r="AE109" s="23">
        <v>281.62</v>
      </c>
      <c r="AF109" s="22">
        <v>3.44</v>
      </c>
      <c r="AG109" s="23">
        <v>1361.14</v>
      </c>
      <c r="AH109" s="22">
        <v>3.44</v>
      </c>
      <c r="AI109" s="23">
        <v>1631.02</v>
      </c>
      <c r="AJ109" s="22">
        <v>3.44</v>
      </c>
      <c r="AK109" s="23">
        <v>3992.47</v>
      </c>
      <c r="AL109" s="22">
        <v>3.43</v>
      </c>
      <c r="AM109" s="23">
        <v>20185.27</v>
      </c>
      <c r="AN109" s="22">
        <v>3.43</v>
      </c>
      <c r="AO109" s="29"/>
      <c r="AP109" s="40">
        <v>0</v>
      </c>
      <c r="AQ109" s="41">
        <v>0</v>
      </c>
      <c r="AR109" s="40">
        <v>966.29</v>
      </c>
      <c r="AS109" s="41">
        <v>5.54</v>
      </c>
      <c r="AT109" s="40">
        <v>985.94999999999993</v>
      </c>
      <c r="AU109" s="41">
        <v>5.54</v>
      </c>
      <c r="AV109" s="29"/>
      <c r="AW109" s="42">
        <v>1.92</v>
      </c>
      <c r="AX109" s="42">
        <v>1.92</v>
      </c>
      <c r="AY109" s="22">
        <v>2.67</v>
      </c>
      <c r="AZ109" s="42">
        <v>80.64</v>
      </c>
      <c r="BA109" s="22">
        <v>2.6</v>
      </c>
      <c r="BB109" s="29"/>
      <c r="BC109" s="43">
        <v>86.85</v>
      </c>
      <c r="BD109" s="39">
        <v>3.58</v>
      </c>
      <c r="BE109" s="43">
        <v>78.5</v>
      </c>
      <c r="BF109" s="39">
        <v>3.56</v>
      </c>
      <c r="BG109" s="43">
        <v>51.1</v>
      </c>
      <c r="BH109" s="39">
        <v>0</v>
      </c>
      <c r="BI109" s="43">
        <v>12.7</v>
      </c>
      <c r="BJ109" s="39">
        <v>38.04</v>
      </c>
      <c r="BK109" s="29"/>
    </row>
    <row r="110" spans="1:63" x14ac:dyDescent="0.35">
      <c r="A110">
        <v>5</v>
      </c>
      <c r="B110" t="s">
        <v>248</v>
      </c>
      <c r="C110" t="s">
        <v>249</v>
      </c>
      <c r="D110" s="21">
        <v>9.7600000000000006E-2</v>
      </c>
      <c r="E110" s="22">
        <v>2.17</v>
      </c>
      <c r="F110" s="21">
        <v>0.33090000000000003</v>
      </c>
      <c r="G110" s="22">
        <v>1.67</v>
      </c>
      <c r="H110" s="21">
        <v>0.25269999999999998</v>
      </c>
      <c r="I110" s="22">
        <v>1.72</v>
      </c>
      <c r="J110" s="23">
        <v>0.58360000000000001</v>
      </c>
      <c r="K110" s="22">
        <v>1.69</v>
      </c>
      <c r="L110" s="23">
        <v>420.79</v>
      </c>
      <c r="M110" s="29">
        <f t="shared" si="1"/>
        <v>1073.3699999999999</v>
      </c>
      <c r="N110" s="38">
        <v>382.26</v>
      </c>
      <c r="O110" s="39">
        <v>9.19</v>
      </c>
      <c r="P110" s="38">
        <v>406.58</v>
      </c>
      <c r="Q110" s="39">
        <v>8.59</v>
      </c>
      <c r="R110" s="29"/>
      <c r="S110" s="23">
        <v>190</v>
      </c>
      <c r="T110" s="22">
        <v>2.15</v>
      </c>
      <c r="U110" s="23">
        <v>246</v>
      </c>
      <c r="V110" s="22">
        <v>2.5</v>
      </c>
      <c r="W110" s="23">
        <v>246</v>
      </c>
      <c r="X110" s="22">
        <v>2.5</v>
      </c>
      <c r="Y110" s="23">
        <v>246</v>
      </c>
      <c r="Z110" s="22">
        <v>2.5</v>
      </c>
      <c r="AA110" s="23">
        <v>246</v>
      </c>
      <c r="AB110" s="22">
        <v>2.5</v>
      </c>
      <c r="AC110" s="23">
        <v>246</v>
      </c>
      <c r="AD110" s="22">
        <v>2.5</v>
      </c>
      <c r="AE110" s="23">
        <v>246</v>
      </c>
      <c r="AF110" s="22">
        <v>2.5</v>
      </c>
      <c r="AG110" s="23">
        <v>982</v>
      </c>
      <c r="AH110" s="22">
        <v>0.61</v>
      </c>
      <c r="AI110" s="23">
        <v>1166</v>
      </c>
      <c r="AJ110" s="22">
        <v>0.52</v>
      </c>
      <c r="AK110" s="23">
        <v>2776</v>
      </c>
      <c r="AL110" s="22">
        <v>0.22</v>
      </c>
      <c r="AM110" s="23">
        <v>13816</v>
      </c>
      <c r="AN110" s="22">
        <v>0.04</v>
      </c>
      <c r="AO110" s="29"/>
      <c r="AP110" s="40">
        <v>0</v>
      </c>
      <c r="AQ110" s="41">
        <v>0</v>
      </c>
      <c r="AR110" s="40">
        <v>993.05</v>
      </c>
      <c r="AS110" s="41">
        <v>4.76</v>
      </c>
      <c r="AT110" s="40">
        <v>1073.3699999999999</v>
      </c>
      <c r="AU110" s="41">
        <v>4.59</v>
      </c>
      <c r="AV110" s="29"/>
      <c r="AW110" s="42">
        <v>1.5</v>
      </c>
      <c r="AX110" s="42">
        <v>2</v>
      </c>
      <c r="AY110" s="22">
        <v>0</v>
      </c>
      <c r="AZ110" s="42">
        <v>88.75</v>
      </c>
      <c r="BA110" s="22">
        <v>2.31</v>
      </c>
      <c r="BB110" s="29"/>
      <c r="BC110" s="43">
        <v>86.85</v>
      </c>
      <c r="BD110" s="39">
        <v>3.58</v>
      </c>
      <c r="BE110" s="43">
        <v>78.5</v>
      </c>
      <c r="BF110" s="39">
        <v>3.56</v>
      </c>
      <c r="BG110" s="43">
        <v>51.1</v>
      </c>
      <c r="BH110" s="39">
        <v>0</v>
      </c>
      <c r="BI110" s="43">
        <v>17.100000000000001</v>
      </c>
      <c r="BJ110" s="39">
        <v>14</v>
      </c>
      <c r="BK110" s="29"/>
    </row>
    <row r="111" spans="1:63" x14ac:dyDescent="0.35">
      <c r="A111">
        <v>5</v>
      </c>
      <c r="B111" t="s">
        <v>250</v>
      </c>
      <c r="C111" t="s">
        <v>251</v>
      </c>
      <c r="D111" s="21">
        <v>0.1065</v>
      </c>
      <c r="E111" s="22">
        <v>1.72</v>
      </c>
      <c r="F111" s="21">
        <v>0.27300000000000002</v>
      </c>
      <c r="G111" s="22">
        <v>1.68</v>
      </c>
      <c r="H111" s="21">
        <v>0.21640000000000001</v>
      </c>
      <c r="I111" s="22">
        <v>-0.36</v>
      </c>
      <c r="J111" s="23">
        <v>0.48940000000000006</v>
      </c>
      <c r="K111" s="22">
        <v>0.77</v>
      </c>
      <c r="L111" s="23">
        <v>573.04</v>
      </c>
      <c r="M111" s="29">
        <f t="shared" si="1"/>
        <v>1041.75</v>
      </c>
      <c r="N111" s="38">
        <v>210.89</v>
      </c>
      <c r="O111" s="39">
        <v>6.23</v>
      </c>
      <c r="P111" s="38">
        <v>235.13</v>
      </c>
      <c r="Q111" s="39">
        <v>5.75</v>
      </c>
      <c r="R111" s="29"/>
      <c r="S111" s="23">
        <v>233.58</v>
      </c>
      <c r="T111" s="22">
        <v>4.2300000000000004</v>
      </c>
      <c r="U111" s="23">
        <v>233.58</v>
      </c>
      <c r="V111" s="22">
        <v>4.2300000000000004</v>
      </c>
      <c r="W111" s="23">
        <v>233.58</v>
      </c>
      <c r="X111" s="22">
        <v>4.2300000000000004</v>
      </c>
      <c r="Y111" s="23">
        <v>233.58</v>
      </c>
      <c r="Z111" s="22">
        <v>4.2300000000000004</v>
      </c>
      <c r="AA111" s="23">
        <v>233.58</v>
      </c>
      <c r="AB111" s="22">
        <v>4.2300000000000004</v>
      </c>
      <c r="AC111" s="23">
        <v>233.58</v>
      </c>
      <c r="AD111" s="22">
        <v>4.2300000000000004</v>
      </c>
      <c r="AE111" s="23">
        <v>233.58</v>
      </c>
      <c r="AF111" s="22">
        <v>4.2300000000000004</v>
      </c>
      <c r="AG111" s="23">
        <v>1167.9100000000001</v>
      </c>
      <c r="AH111" s="22">
        <v>4.2300000000000004</v>
      </c>
      <c r="AI111" s="23">
        <v>1167.9100000000001</v>
      </c>
      <c r="AJ111" s="22">
        <v>4.2300000000000004</v>
      </c>
      <c r="AK111" s="23">
        <v>2335.8200000000002</v>
      </c>
      <c r="AL111" s="22">
        <v>4.2300000000000004</v>
      </c>
      <c r="AM111" s="23">
        <v>4659.95</v>
      </c>
      <c r="AN111" s="22">
        <v>3.97</v>
      </c>
      <c r="AO111" s="29"/>
      <c r="AP111" s="40">
        <v>0</v>
      </c>
      <c r="AQ111" s="41">
        <v>0</v>
      </c>
      <c r="AR111" s="40">
        <v>1017.51</v>
      </c>
      <c r="AS111" s="41">
        <v>3.2</v>
      </c>
      <c r="AT111" s="40">
        <v>1041.75</v>
      </c>
      <c r="AU111" s="41">
        <v>3.16</v>
      </c>
      <c r="AV111" s="29"/>
      <c r="AW111" s="42">
        <v>1.02</v>
      </c>
      <c r="AX111" s="42">
        <v>2.12</v>
      </c>
      <c r="AY111" s="22">
        <v>2.42</v>
      </c>
      <c r="AZ111" s="42">
        <v>0</v>
      </c>
      <c r="BA111" s="22">
        <v>0</v>
      </c>
      <c r="BB111" s="29"/>
      <c r="BC111" s="43">
        <v>86.85</v>
      </c>
      <c r="BD111" s="39">
        <v>11.56</v>
      </c>
      <c r="BE111" s="43">
        <v>78.5</v>
      </c>
      <c r="BF111" s="39">
        <v>11.58</v>
      </c>
      <c r="BG111" s="43">
        <v>52.1</v>
      </c>
      <c r="BH111" s="39">
        <v>1.96</v>
      </c>
      <c r="BI111" s="43">
        <v>9</v>
      </c>
      <c r="BJ111" s="39">
        <v>2.27</v>
      </c>
      <c r="BK111" s="29"/>
    </row>
    <row r="112" spans="1:63" x14ac:dyDescent="0.35">
      <c r="A112">
        <v>5</v>
      </c>
      <c r="B112" t="s">
        <v>252</v>
      </c>
      <c r="C112" t="s">
        <v>253</v>
      </c>
      <c r="D112" s="21">
        <v>0.11701</v>
      </c>
      <c r="E112" s="22">
        <v>3.16</v>
      </c>
      <c r="F112" s="21">
        <v>0.40347</v>
      </c>
      <c r="G112" s="22">
        <v>-2.12</v>
      </c>
      <c r="H112" s="21">
        <v>0.32305</v>
      </c>
      <c r="I112" s="22">
        <v>-2.12</v>
      </c>
      <c r="J112" s="23">
        <v>0.72652000000000005</v>
      </c>
      <c r="K112" s="22">
        <v>-2.12</v>
      </c>
      <c r="L112" s="23">
        <v>627.14</v>
      </c>
      <c r="M112" s="29">
        <f t="shared" si="1"/>
        <v>1164.98</v>
      </c>
      <c r="N112" s="38">
        <v>270.75</v>
      </c>
      <c r="O112" s="39">
        <v>0</v>
      </c>
      <c r="P112" s="38">
        <v>351.98</v>
      </c>
      <c r="Q112" s="39">
        <v>0</v>
      </c>
      <c r="R112" s="29"/>
      <c r="S112" s="23">
        <v>132.85</v>
      </c>
      <c r="T112" s="22">
        <v>4.0999999999999996</v>
      </c>
      <c r="U112" s="23">
        <v>185.86</v>
      </c>
      <c r="V112" s="22">
        <v>4.0999999999999996</v>
      </c>
      <c r="W112" s="23">
        <v>165.35</v>
      </c>
      <c r="X112" s="22">
        <v>3.89</v>
      </c>
      <c r="Y112" s="23">
        <v>224.35</v>
      </c>
      <c r="Z112" s="22">
        <v>3.79</v>
      </c>
      <c r="AA112" s="23">
        <v>283.35000000000002</v>
      </c>
      <c r="AB112" s="22">
        <v>3.73</v>
      </c>
      <c r="AC112" s="23">
        <v>342.35</v>
      </c>
      <c r="AD112" s="22">
        <v>3.69</v>
      </c>
      <c r="AE112" s="23">
        <v>401.35</v>
      </c>
      <c r="AF112" s="22">
        <v>3.67</v>
      </c>
      <c r="AG112" s="23">
        <v>1827</v>
      </c>
      <c r="AH112" s="22">
        <v>-2.1</v>
      </c>
      <c r="AI112" s="23">
        <v>2175</v>
      </c>
      <c r="AJ112" s="22">
        <v>-1.23</v>
      </c>
      <c r="AK112" s="23">
        <v>5220</v>
      </c>
      <c r="AL112" s="22">
        <v>1.51</v>
      </c>
      <c r="AM112" s="23">
        <v>26100</v>
      </c>
      <c r="AN112" s="22">
        <v>3.15</v>
      </c>
      <c r="AO112" s="29"/>
      <c r="AP112" s="40">
        <v>0</v>
      </c>
      <c r="AQ112" s="41">
        <v>0</v>
      </c>
      <c r="AR112" s="40">
        <v>1030.74</v>
      </c>
      <c r="AS112" s="41">
        <v>2.4300000000000002</v>
      </c>
      <c r="AT112" s="40">
        <v>1164.98</v>
      </c>
      <c r="AU112" s="41">
        <v>2.33</v>
      </c>
      <c r="AV112" s="29"/>
      <c r="AW112" s="42">
        <v>2.1</v>
      </c>
      <c r="AX112" s="42">
        <v>2.1</v>
      </c>
      <c r="AY112" s="22">
        <v>3.45</v>
      </c>
      <c r="AZ112" s="42">
        <v>89.25</v>
      </c>
      <c r="BA112" s="22">
        <v>3.3</v>
      </c>
      <c r="BB112" s="29"/>
      <c r="BC112" s="43">
        <v>86.85</v>
      </c>
      <c r="BD112" s="39">
        <v>3.55</v>
      </c>
      <c r="BE112" s="43">
        <v>78.5</v>
      </c>
      <c r="BF112" s="39">
        <v>3.56</v>
      </c>
      <c r="BG112" s="43">
        <v>52.1</v>
      </c>
      <c r="BH112" s="39">
        <v>1.94</v>
      </c>
      <c r="BI112" s="43">
        <v>22.6</v>
      </c>
      <c r="BJ112" s="39">
        <v>3.2</v>
      </c>
      <c r="BK112" s="29"/>
    </row>
    <row r="113" spans="1:63" x14ac:dyDescent="0.35">
      <c r="A113">
        <v>5</v>
      </c>
      <c r="B113" t="s">
        <v>254</v>
      </c>
      <c r="C113" t="s">
        <v>255</v>
      </c>
      <c r="D113" s="21">
        <v>9.98E-2</v>
      </c>
      <c r="E113" s="22">
        <v>3.94</v>
      </c>
      <c r="F113" s="21">
        <v>0.3155</v>
      </c>
      <c r="G113" s="22">
        <v>5.78</v>
      </c>
      <c r="H113" s="21">
        <v>0.26440000000000002</v>
      </c>
      <c r="I113" s="22">
        <v>5.78</v>
      </c>
      <c r="J113" s="23">
        <v>0.57990000000000008</v>
      </c>
      <c r="K113" s="22">
        <v>5.78</v>
      </c>
      <c r="L113" s="23">
        <v>522.91999999999996</v>
      </c>
      <c r="M113" s="29">
        <f t="shared" si="1"/>
        <v>1402.5</v>
      </c>
      <c r="N113" s="38">
        <v>369.78</v>
      </c>
      <c r="O113" s="39">
        <v>6.95</v>
      </c>
      <c r="P113" s="38">
        <v>388.58</v>
      </c>
      <c r="Q113" s="39">
        <v>6.59</v>
      </c>
      <c r="R113" s="29"/>
      <c r="S113" s="23">
        <v>491</v>
      </c>
      <c r="T113" s="22">
        <v>10.84</v>
      </c>
      <c r="U113" s="23">
        <v>491</v>
      </c>
      <c r="V113" s="22">
        <v>10.84</v>
      </c>
      <c r="W113" s="23">
        <v>491</v>
      </c>
      <c r="X113" s="22">
        <v>10.84</v>
      </c>
      <c r="Y113" s="23">
        <v>491</v>
      </c>
      <c r="Z113" s="22">
        <v>10.84</v>
      </c>
      <c r="AA113" s="23">
        <v>491</v>
      </c>
      <c r="AB113" s="22">
        <v>10.84</v>
      </c>
      <c r="AC113" s="23">
        <v>491</v>
      </c>
      <c r="AD113" s="22">
        <v>10.84</v>
      </c>
      <c r="AE113" s="23">
        <v>491</v>
      </c>
      <c r="AF113" s="22">
        <v>10.84</v>
      </c>
      <c r="AG113" s="23">
        <v>2062.1999999999998</v>
      </c>
      <c r="AH113" s="22">
        <v>10.97</v>
      </c>
      <c r="AI113" s="23">
        <v>2455</v>
      </c>
      <c r="AJ113" s="22">
        <v>10.99</v>
      </c>
      <c r="AK113" s="23">
        <v>4419</v>
      </c>
      <c r="AL113" s="22">
        <v>10.88</v>
      </c>
      <c r="AM113" s="23">
        <v>7734</v>
      </c>
      <c r="AN113" s="22">
        <v>10.75</v>
      </c>
      <c r="AO113" s="29"/>
      <c r="AP113" s="40">
        <v>0</v>
      </c>
      <c r="AQ113" s="41">
        <v>0</v>
      </c>
      <c r="AR113" s="40">
        <v>1383.6999999999998</v>
      </c>
      <c r="AS113" s="41">
        <v>7.11</v>
      </c>
      <c r="AT113" s="40">
        <v>1402.5</v>
      </c>
      <c r="AU113" s="41">
        <v>7.01</v>
      </c>
      <c r="AV113" s="29"/>
      <c r="AW113" s="42">
        <v>1.5</v>
      </c>
      <c r="AX113" s="42">
        <v>1.5</v>
      </c>
      <c r="AY113" s="22">
        <v>0</v>
      </c>
      <c r="AZ113" s="42">
        <v>0</v>
      </c>
      <c r="BA113" s="22">
        <v>0</v>
      </c>
      <c r="BB113" s="29"/>
      <c r="BC113" s="43">
        <v>86.85</v>
      </c>
      <c r="BD113" s="39">
        <v>3.58</v>
      </c>
      <c r="BE113" s="43">
        <v>78.5</v>
      </c>
      <c r="BF113" s="39">
        <v>3.56</v>
      </c>
      <c r="BG113" s="43">
        <v>52.1</v>
      </c>
      <c r="BH113" s="39">
        <v>1.96</v>
      </c>
      <c r="BI113" s="43">
        <v>17.100000000000001</v>
      </c>
      <c r="BJ113" s="39">
        <v>3.01</v>
      </c>
      <c r="BK113" s="29"/>
    </row>
    <row r="114" spans="1:63" x14ac:dyDescent="0.35">
      <c r="A114">
        <v>5</v>
      </c>
      <c r="B114" t="s">
        <v>256</v>
      </c>
      <c r="C114" t="s">
        <v>257</v>
      </c>
      <c r="D114" s="21">
        <v>8.14E-2</v>
      </c>
      <c r="E114" s="22">
        <v>11.8</v>
      </c>
      <c r="F114" s="21">
        <v>0.30509999999999998</v>
      </c>
      <c r="G114" s="22">
        <v>14.78</v>
      </c>
      <c r="H114" s="21">
        <v>0.30599999999999999</v>
      </c>
      <c r="I114" s="22">
        <v>16.89</v>
      </c>
      <c r="J114" s="23">
        <v>0.61109999999999998</v>
      </c>
      <c r="K114" s="22">
        <v>15.83</v>
      </c>
      <c r="L114" s="23">
        <v>400.75</v>
      </c>
      <c r="M114" s="29">
        <f t="shared" si="1"/>
        <v>1069.44</v>
      </c>
      <c r="N114" s="38">
        <v>370.81</v>
      </c>
      <c r="O114" s="39">
        <v>6.81</v>
      </c>
      <c r="P114" s="38">
        <v>390.54</v>
      </c>
      <c r="Q114" s="39">
        <v>6.44</v>
      </c>
      <c r="R114" s="29"/>
      <c r="S114" s="23">
        <v>278.14999999999998</v>
      </c>
      <c r="T114" s="22">
        <v>2</v>
      </c>
      <c r="U114" s="23">
        <v>278.14999999999998</v>
      </c>
      <c r="V114" s="22">
        <v>2</v>
      </c>
      <c r="W114" s="23">
        <v>278.14999999999998</v>
      </c>
      <c r="X114" s="22">
        <v>2</v>
      </c>
      <c r="Y114" s="23">
        <v>278.14999999999998</v>
      </c>
      <c r="Z114" s="22">
        <v>2</v>
      </c>
      <c r="AA114" s="23">
        <v>278.14999999999998</v>
      </c>
      <c r="AB114" s="22">
        <v>2</v>
      </c>
      <c r="AC114" s="23">
        <v>278.14999999999998</v>
      </c>
      <c r="AD114" s="22">
        <v>2</v>
      </c>
      <c r="AE114" s="23">
        <v>278.14999999999998</v>
      </c>
      <c r="AF114" s="22">
        <v>2</v>
      </c>
      <c r="AG114" s="23">
        <v>278.14999999999998</v>
      </c>
      <c r="AH114" s="22">
        <v>2</v>
      </c>
      <c r="AI114" s="23">
        <v>278.14999999999998</v>
      </c>
      <c r="AJ114" s="22">
        <v>2</v>
      </c>
      <c r="AK114" s="23">
        <v>278.14999999999998</v>
      </c>
      <c r="AL114" s="22">
        <v>2</v>
      </c>
      <c r="AM114" s="23">
        <v>278.14999999999998</v>
      </c>
      <c r="AN114" s="22">
        <v>2</v>
      </c>
      <c r="AO114" s="29"/>
      <c r="AP114" s="40">
        <v>0</v>
      </c>
      <c r="AQ114" s="41">
        <v>0</v>
      </c>
      <c r="AR114" s="40">
        <v>1049.71</v>
      </c>
      <c r="AS114" s="41">
        <v>7.3</v>
      </c>
      <c r="AT114" s="40">
        <v>1069.44</v>
      </c>
      <c r="AU114" s="41">
        <v>7.15</v>
      </c>
      <c r="AV114" s="29"/>
      <c r="AW114" s="42">
        <v>2</v>
      </c>
      <c r="AX114" s="42">
        <v>2</v>
      </c>
      <c r="AY114" s="22">
        <v>66.67</v>
      </c>
      <c r="AZ114" s="42">
        <v>40.19</v>
      </c>
      <c r="BA114" s="22">
        <v>9.99</v>
      </c>
      <c r="BB114" s="29"/>
      <c r="BC114" s="43">
        <v>86.85</v>
      </c>
      <c r="BD114" s="39">
        <v>3.58</v>
      </c>
      <c r="BE114" s="43">
        <v>78.5</v>
      </c>
      <c r="BF114" s="39">
        <v>3.56</v>
      </c>
      <c r="BG114" s="43">
        <v>52.1</v>
      </c>
      <c r="BH114" s="39">
        <v>1.96</v>
      </c>
      <c r="BI114" s="43">
        <v>12.75</v>
      </c>
      <c r="BJ114" s="39">
        <v>2</v>
      </c>
      <c r="BK114" s="29"/>
    </row>
    <row r="115" spans="1:63" x14ac:dyDescent="0.35">
      <c r="A115">
        <v>5</v>
      </c>
      <c r="B115" t="s">
        <v>258</v>
      </c>
      <c r="C115" t="s">
        <v>259</v>
      </c>
      <c r="D115" s="21">
        <v>0.14580000000000001</v>
      </c>
      <c r="E115" s="22">
        <v>3.55</v>
      </c>
      <c r="F115" s="21">
        <v>0.32140000000000002</v>
      </c>
      <c r="G115" s="22">
        <v>3.48</v>
      </c>
      <c r="H115" s="21">
        <v>0.2457</v>
      </c>
      <c r="I115" s="22">
        <v>3.47</v>
      </c>
      <c r="J115" s="23">
        <v>0.56710000000000005</v>
      </c>
      <c r="K115" s="22">
        <v>3.48</v>
      </c>
      <c r="L115" s="23">
        <v>570.48</v>
      </c>
      <c r="M115" s="29">
        <f t="shared" si="1"/>
        <v>1095.67</v>
      </c>
      <c r="N115" s="38">
        <v>219.98</v>
      </c>
      <c r="O115" s="39">
        <v>9.59</v>
      </c>
      <c r="P115" s="38">
        <v>262.95999999999998</v>
      </c>
      <c r="Q115" s="39">
        <v>11.2</v>
      </c>
      <c r="R115" s="29"/>
      <c r="S115" s="23">
        <v>262.23</v>
      </c>
      <c r="T115" s="22">
        <v>3.45</v>
      </c>
      <c r="U115" s="23">
        <v>262.23</v>
      </c>
      <c r="V115" s="22">
        <v>3.45</v>
      </c>
      <c r="W115" s="23">
        <v>262.23</v>
      </c>
      <c r="X115" s="22">
        <v>3.45</v>
      </c>
      <c r="Y115" s="23">
        <v>262.23</v>
      </c>
      <c r="Z115" s="22">
        <v>3.45</v>
      </c>
      <c r="AA115" s="23">
        <v>262.23</v>
      </c>
      <c r="AB115" s="22">
        <v>3.45</v>
      </c>
      <c r="AC115" s="23">
        <v>262.23</v>
      </c>
      <c r="AD115" s="22">
        <v>3.45</v>
      </c>
      <c r="AE115" s="23">
        <v>262.23</v>
      </c>
      <c r="AF115" s="22">
        <v>3.45</v>
      </c>
      <c r="AG115" s="23">
        <v>262.23</v>
      </c>
      <c r="AH115" s="22">
        <v>3.45</v>
      </c>
      <c r="AI115" s="23">
        <v>262.23</v>
      </c>
      <c r="AJ115" s="22">
        <v>3.45</v>
      </c>
      <c r="AK115" s="23">
        <v>262.23</v>
      </c>
      <c r="AL115" s="22">
        <v>3.45</v>
      </c>
      <c r="AM115" s="23">
        <v>262.23</v>
      </c>
      <c r="AN115" s="22">
        <v>3.45</v>
      </c>
      <c r="AO115" s="29"/>
      <c r="AP115" s="40">
        <v>0</v>
      </c>
      <c r="AQ115" s="41">
        <v>0</v>
      </c>
      <c r="AR115" s="40">
        <v>1052.69</v>
      </c>
      <c r="AS115" s="41">
        <v>4.7300000000000004</v>
      </c>
      <c r="AT115" s="40">
        <v>1095.67</v>
      </c>
      <c r="AU115" s="41">
        <v>5.27</v>
      </c>
      <c r="AV115" s="29"/>
      <c r="AW115" s="42">
        <v>0</v>
      </c>
      <c r="AX115" s="42">
        <v>0</v>
      </c>
      <c r="AY115" s="22">
        <v>0</v>
      </c>
      <c r="AZ115" s="42">
        <v>104.48</v>
      </c>
      <c r="BA115" s="22">
        <v>3.45</v>
      </c>
      <c r="BB115" s="29"/>
      <c r="BC115" s="43">
        <v>86.85</v>
      </c>
      <c r="BD115" s="39">
        <v>3.58</v>
      </c>
      <c r="BE115" s="43">
        <v>78.5</v>
      </c>
      <c r="BF115" s="39">
        <v>3.56</v>
      </c>
      <c r="BG115" s="43">
        <v>52.1</v>
      </c>
      <c r="BH115" s="39">
        <v>1.96</v>
      </c>
      <c r="BI115" s="43">
        <v>11.55</v>
      </c>
      <c r="BJ115" s="39">
        <v>3.59</v>
      </c>
      <c r="BK115" s="29"/>
    </row>
    <row r="116" spans="1:63" x14ac:dyDescent="0.35">
      <c r="A116">
        <v>5</v>
      </c>
      <c r="B116" t="s">
        <v>260</v>
      </c>
      <c r="C116" t="s">
        <v>261</v>
      </c>
      <c r="D116" s="21">
        <v>0.1051</v>
      </c>
      <c r="E116" s="22">
        <v>12.68</v>
      </c>
      <c r="F116" s="21">
        <v>0.26790000000000003</v>
      </c>
      <c r="G116" s="22">
        <v>16.95</v>
      </c>
      <c r="H116" s="21">
        <v>0.2087</v>
      </c>
      <c r="I116" s="22">
        <v>18.09</v>
      </c>
      <c r="J116" s="23">
        <v>0.47660000000000002</v>
      </c>
      <c r="K116" s="22">
        <v>17.45</v>
      </c>
      <c r="L116" s="23">
        <v>476.02</v>
      </c>
      <c r="M116" s="29">
        <f t="shared" si="1"/>
        <v>950.41</v>
      </c>
      <c r="N116" s="38">
        <v>228.68</v>
      </c>
      <c r="O116" s="39">
        <v>5.52</v>
      </c>
      <c r="P116" s="38">
        <v>258.35000000000002</v>
      </c>
      <c r="Q116" s="39">
        <v>5.27</v>
      </c>
      <c r="R116" s="29"/>
      <c r="S116" s="23">
        <v>216.04</v>
      </c>
      <c r="T116" s="22">
        <v>-0.72</v>
      </c>
      <c r="U116" s="23">
        <v>216.04</v>
      </c>
      <c r="V116" s="22">
        <v>-0.72</v>
      </c>
      <c r="W116" s="23" t="s">
        <v>773</v>
      </c>
      <c r="X116" s="22" t="s">
        <v>773</v>
      </c>
      <c r="Y116" s="23" t="s">
        <v>773</v>
      </c>
      <c r="Z116" s="22" t="s">
        <v>773</v>
      </c>
      <c r="AA116" s="23" t="s">
        <v>773</v>
      </c>
      <c r="AB116" s="22" t="s">
        <v>773</v>
      </c>
      <c r="AC116" s="23" t="s">
        <v>773</v>
      </c>
      <c r="AD116" s="22" t="s">
        <v>773</v>
      </c>
      <c r="AE116" s="23" t="s">
        <v>773</v>
      </c>
      <c r="AF116" s="22" t="s">
        <v>773</v>
      </c>
      <c r="AG116" s="23" t="s">
        <v>773</v>
      </c>
      <c r="AH116" s="22" t="s">
        <v>773</v>
      </c>
      <c r="AI116" s="23" t="s">
        <v>773</v>
      </c>
      <c r="AJ116" s="22" t="s">
        <v>773</v>
      </c>
      <c r="AK116" s="23" t="s">
        <v>773</v>
      </c>
      <c r="AL116" s="22" t="s">
        <v>773</v>
      </c>
      <c r="AM116" s="23" t="s">
        <v>773</v>
      </c>
      <c r="AN116" s="22" t="s">
        <v>773</v>
      </c>
      <c r="AO116" s="29"/>
      <c r="AP116" s="40">
        <v>0</v>
      </c>
      <c r="AQ116" s="41">
        <v>0</v>
      </c>
      <c r="AR116" s="40">
        <v>920.74</v>
      </c>
      <c r="AS116" s="41">
        <v>7.47</v>
      </c>
      <c r="AT116" s="40">
        <v>950.41</v>
      </c>
      <c r="AU116" s="41">
        <v>7.34</v>
      </c>
      <c r="AV116" s="29"/>
      <c r="AW116" s="42">
        <v>1</v>
      </c>
      <c r="AX116" s="42">
        <v>2</v>
      </c>
      <c r="AY116" s="22">
        <v>0</v>
      </c>
      <c r="AZ116" s="42">
        <v>91.8</v>
      </c>
      <c r="BA116" s="22">
        <v>3.38</v>
      </c>
      <c r="BB116" s="29"/>
      <c r="BC116" s="43">
        <v>86.85</v>
      </c>
      <c r="BD116" s="39">
        <v>3.58</v>
      </c>
      <c r="BE116" s="43">
        <v>78.5</v>
      </c>
      <c r="BF116" s="39">
        <v>3.56</v>
      </c>
      <c r="BG116" s="43">
        <v>52.1</v>
      </c>
      <c r="BH116" s="39">
        <v>1.96</v>
      </c>
      <c r="BI116" s="43">
        <v>10.199999999999999</v>
      </c>
      <c r="BJ116" s="39">
        <v>-14.29</v>
      </c>
      <c r="BK116" s="29"/>
    </row>
    <row r="117" spans="1:63" x14ac:dyDescent="0.35">
      <c r="A117">
        <v>5</v>
      </c>
      <c r="B117" t="s">
        <v>262</v>
      </c>
      <c r="C117" t="s">
        <v>263</v>
      </c>
      <c r="D117" s="21">
        <v>9.8699999999999996E-2</v>
      </c>
      <c r="E117" s="22">
        <v>4.28</v>
      </c>
      <c r="F117" s="21">
        <v>0.27229999999999999</v>
      </c>
      <c r="G117" s="22">
        <v>4.58</v>
      </c>
      <c r="H117" s="21">
        <v>0.21540000000000001</v>
      </c>
      <c r="I117" s="22">
        <v>4.5599999999999996</v>
      </c>
      <c r="J117" s="23">
        <v>0.48770000000000002</v>
      </c>
      <c r="K117" s="22">
        <v>4.57</v>
      </c>
      <c r="L117" s="23">
        <v>352</v>
      </c>
      <c r="M117" s="29">
        <f t="shared" si="1"/>
        <v>961.72</v>
      </c>
      <c r="N117" s="38">
        <v>219.11</v>
      </c>
      <c r="O117" s="39">
        <v>8.9499999999999993</v>
      </c>
      <c r="P117" s="38">
        <v>233.22</v>
      </c>
      <c r="Q117" s="39">
        <v>8.36</v>
      </c>
      <c r="R117" s="29"/>
      <c r="S117" s="23">
        <v>208.42</v>
      </c>
      <c r="T117" s="22">
        <v>7.72</v>
      </c>
      <c r="U117" s="23">
        <v>376.5</v>
      </c>
      <c r="V117" s="22">
        <v>7.72</v>
      </c>
      <c r="W117" s="23">
        <v>307</v>
      </c>
      <c r="X117" s="22">
        <v>7.72</v>
      </c>
      <c r="Y117" s="23">
        <v>614</v>
      </c>
      <c r="Z117" s="22">
        <v>7.72</v>
      </c>
      <c r="AA117" s="23">
        <v>919</v>
      </c>
      <c r="AB117" s="22">
        <v>7.49</v>
      </c>
      <c r="AC117" s="23">
        <v>1222</v>
      </c>
      <c r="AD117" s="22">
        <v>7.19</v>
      </c>
      <c r="AE117" s="23">
        <v>1525</v>
      </c>
      <c r="AF117" s="22">
        <v>7.02</v>
      </c>
      <c r="AG117" s="23">
        <v>6373</v>
      </c>
      <c r="AH117" s="22">
        <v>7.93</v>
      </c>
      <c r="AI117" s="23">
        <v>7585</v>
      </c>
      <c r="AJ117" s="22">
        <v>7.97</v>
      </c>
      <c r="AK117" s="23">
        <v>18110</v>
      </c>
      <c r="AL117" s="22">
        <v>7.89</v>
      </c>
      <c r="AM117" s="23">
        <v>59410</v>
      </c>
      <c r="AN117" s="22">
        <v>7.19</v>
      </c>
      <c r="AO117" s="29"/>
      <c r="AP117" s="40">
        <v>0</v>
      </c>
      <c r="AQ117" s="41">
        <v>0</v>
      </c>
      <c r="AR117" s="40">
        <v>779.53</v>
      </c>
      <c r="AS117" s="41">
        <v>6.47</v>
      </c>
      <c r="AT117" s="40">
        <v>961.72</v>
      </c>
      <c r="AU117" s="41">
        <v>6.59</v>
      </c>
      <c r="AV117" s="29"/>
      <c r="AW117" s="42">
        <v>1.6</v>
      </c>
      <c r="AX117" s="42">
        <v>2.15</v>
      </c>
      <c r="AY117" s="22">
        <v>0</v>
      </c>
      <c r="AZ117" s="42">
        <v>0</v>
      </c>
      <c r="BA117" s="22">
        <v>0</v>
      </c>
      <c r="BB117" s="29"/>
      <c r="BC117" s="43">
        <v>86.85</v>
      </c>
      <c r="BD117" s="39">
        <v>4.6399999999999997</v>
      </c>
      <c r="BE117" s="43">
        <v>78.5</v>
      </c>
      <c r="BF117" s="39">
        <v>4.67</v>
      </c>
      <c r="BG117" s="43">
        <v>52.1</v>
      </c>
      <c r="BH117" s="39">
        <v>1.96</v>
      </c>
      <c r="BI117" s="43">
        <v>10.5</v>
      </c>
      <c r="BJ117" s="39">
        <v>0</v>
      </c>
      <c r="BK117" s="29"/>
    </row>
    <row r="118" spans="1:63" x14ac:dyDescent="0.35">
      <c r="A118">
        <v>5</v>
      </c>
      <c r="B118" t="s">
        <v>264</v>
      </c>
      <c r="C118" t="s">
        <v>265</v>
      </c>
      <c r="D118" s="21">
        <v>8.8700000000000001E-2</v>
      </c>
      <c r="E118" s="22">
        <v>3.07</v>
      </c>
      <c r="F118" s="21">
        <v>0.3009</v>
      </c>
      <c r="G118" s="22">
        <v>6</v>
      </c>
      <c r="H118" s="21">
        <v>0.25590000000000002</v>
      </c>
      <c r="I118" s="22">
        <v>5.97</v>
      </c>
      <c r="J118" s="23">
        <v>0.55679999999999996</v>
      </c>
      <c r="K118" s="22">
        <v>5.99</v>
      </c>
      <c r="L118" s="23">
        <v>416.06</v>
      </c>
      <c r="M118" s="29">
        <f t="shared" si="1"/>
        <v>1189.04</v>
      </c>
      <c r="N118" s="38">
        <v>375.45</v>
      </c>
      <c r="O118" s="39">
        <v>6.72</v>
      </c>
      <c r="P118" s="38">
        <v>400.22</v>
      </c>
      <c r="Q118" s="39">
        <v>6.28</v>
      </c>
      <c r="R118" s="29"/>
      <c r="S118" s="23">
        <v>372.76</v>
      </c>
      <c r="T118" s="22">
        <v>6.7</v>
      </c>
      <c r="U118" s="23">
        <v>372.76</v>
      </c>
      <c r="V118" s="22">
        <v>6.7</v>
      </c>
      <c r="W118" s="23" t="s">
        <v>773</v>
      </c>
      <c r="X118" s="22" t="s">
        <v>773</v>
      </c>
      <c r="Y118" s="23" t="s">
        <v>773</v>
      </c>
      <c r="Z118" s="22" t="s">
        <v>773</v>
      </c>
      <c r="AA118" s="23" t="s">
        <v>773</v>
      </c>
      <c r="AB118" s="22" t="s">
        <v>773</v>
      </c>
      <c r="AC118" s="23" t="s">
        <v>773</v>
      </c>
      <c r="AD118" s="22" t="s">
        <v>773</v>
      </c>
      <c r="AE118" s="23" t="s">
        <v>773</v>
      </c>
      <c r="AF118" s="22" t="s">
        <v>773</v>
      </c>
      <c r="AG118" s="23" t="s">
        <v>773</v>
      </c>
      <c r="AH118" s="22" t="s">
        <v>773</v>
      </c>
      <c r="AI118" s="23" t="s">
        <v>773</v>
      </c>
      <c r="AJ118" s="22" t="s">
        <v>773</v>
      </c>
      <c r="AK118" s="23" t="s">
        <v>773</v>
      </c>
      <c r="AL118" s="22" t="s">
        <v>773</v>
      </c>
      <c r="AM118" s="23" t="s">
        <v>773</v>
      </c>
      <c r="AN118" s="22" t="s">
        <v>773</v>
      </c>
      <c r="AO118" s="29"/>
      <c r="AP118" s="40">
        <v>0</v>
      </c>
      <c r="AQ118" s="41">
        <v>0</v>
      </c>
      <c r="AR118" s="40">
        <v>1164.27</v>
      </c>
      <c r="AS118" s="41">
        <v>5.38</v>
      </c>
      <c r="AT118" s="40">
        <v>1189.04</v>
      </c>
      <c r="AU118" s="41">
        <v>5.26</v>
      </c>
      <c r="AV118" s="29"/>
      <c r="AW118" s="42">
        <v>0.94</v>
      </c>
      <c r="AX118" s="42">
        <v>2.64</v>
      </c>
      <c r="AY118" s="22">
        <v>2.72</v>
      </c>
      <c r="AZ118" s="42">
        <v>58.58</v>
      </c>
      <c r="BA118" s="22">
        <v>2.7</v>
      </c>
      <c r="BB118" s="29"/>
      <c r="BC118" s="43">
        <v>85</v>
      </c>
      <c r="BD118" s="39">
        <v>3.66</v>
      </c>
      <c r="BE118" s="43">
        <v>75</v>
      </c>
      <c r="BF118" s="39">
        <v>2.74</v>
      </c>
      <c r="BG118" s="43">
        <v>51</v>
      </c>
      <c r="BH118" s="39">
        <v>2</v>
      </c>
      <c r="BI118" s="43">
        <v>9</v>
      </c>
      <c r="BJ118" s="39">
        <v>0</v>
      </c>
      <c r="BK118" s="29"/>
    </row>
    <row r="119" spans="1:63" x14ac:dyDescent="0.35">
      <c r="A119">
        <v>5</v>
      </c>
      <c r="B119" t="s">
        <v>266</v>
      </c>
      <c r="C119" t="s">
        <v>267</v>
      </c>
      <c r="D119" s="21">
        <v>0.1333</v>
      </c>
      <c r="E119" s="22">
        <v>3.31</v>
      </c>
      <c r="F119" s="21">
        <v>0.30669999999999997</v>
      </c>
      <c r="G119" s="22">
        <v>2.08</v>
      </c>
      <c r="H119" s="21">
        <v>0.26150000000000001</v>
      </c>
      <c r="I119" s="22">
        <v>-0.72</v>
      </c>
      <c r="J119" s="23">
        <v>0.56820000000000004</v>
      </c>
      <c r="K119" s="22">
        <v>0.77</v>
      </c>
      <c r="L119" s="23">
        <v>527.12</v>
      </c>
      <c r="M119" s="29">
        <f t="shared" si="1"/>
        <v>1009.9</v>
      </c>
      <c r="N119" s="38">
        <v>205.64</v>
      </c>
      <c r="O119" s="39">
        <v>9.27</v>
      </c>
      <c r="P119" s="38">
        <v>237.78</v>
      </c>
      <c r="Q119" s="39">
        <v>9.99</v>
      </c>
      <c r="R119" s="29"/>
      <c r="S119" s="23">
        <v>171</v>
      </c>
      <c r="T119" s="22">
        <v>1.18</v>
      </c>
      <c r="U119" s="23">
        <v>245</v>
      </c>
      <c r="V119" s="22">
        <v>0.82</v>
      </c>
      <c r="W119" s="23">
        <v>219</v>
      </c>
      <c r="X119" s="22">
        <v>0.92</v>
      </c>
      <c r="Y119" s="23">
        <v>219</v>
      </c>
      <c r="Z119" s="22">
        <v>0.92</v>
      </c>
      <c r="AA119" s="23">
        <v>219</v>
      </c>
      <c r="AB119" s="22">
        <v>0.92</v>
      </c>
      <c r="AC119" s="23">
        <v>219</v>
      </c>
      <c r="AD119" s="22">
        <v>0.92</v>
      </c>
      <c r="AE119" s="23">
        <v>219</v>
      </c>
      <c r="AF119" s="22">
        <v>0.92</v>
      </c>
      <c r="AG119" s="23">
        <v>1095</v>
      </c>
      <c r="AH119" s="22">
        <v>0.92</v>
      </c>
      <c r="AI119" s="23">
        <v>1095</v>
      </c>
      <c r="AJ119" s="22">
        <v>0.92</v>
      </c>
      <c r="AK119" s="23">
        <v>2628</v>
      </c>
      <c r="AL119" s="22">
        <v>0.92</v>
      </c>
      <c r="AM119" s="23">
        <v>13140</v>
      </c>
      <c r="AN119" s="22">
        <v>0.92</v>
      </c>
      <c r="AO119" s="29"/>
      <c r="AP119" s="40">
        <v>0</v>
      </c>
      <c r="AQ119" s="41">
        <v>0</v>
      </c>
      <c r="AR119" s="40">
        <v>903.76</v>
      </c>
      <c r="AS119" s="41">
        <v>4.1900000000000004</v>
      </c>
      <c r="AT119" s="40">
        <v>1009.9</v>
      </c>
      <c r="AU119" s="41">
        <v>4.18</v>
      </c>
      <c r="AV119" s="29"/>
      <c r="AW119" s="42">
        <v>1.05</v>
      </c>
      <c r="AX119" s="42">
        <v>1.05</v>
      </c>
      <c r="AY119" s="22">
        <v>0</v>
      </c>
      <c r="AZ119" s="42">
        <v>0</v>
      </c>
      <c r="BA119" s="22">
        <v>0</v>
      </c>
      <c r="BB119" s="29"/>
      <c r="BC119" s="43">
        <v>86.85</v>
      </c>
      <c r="BD119" s="39">
        <v>3.58</v>
      </c>
      <c r="BE119" s="43">
        <v>78.5</v>
      </c>
      <c r="BF119" s="39">
        <v>3.56</v>
      </c>
      <c r="BG119" s="43">
        <v>52.1</v>
      </c>
      <c r="BH119" s="39">
        <v>1.96</v>
      </c>
      <c r="BI119" s="43">
        <v>5.2</v>
      </c>
      <c r="BJ119" s="39">
        <v>0.97</v>
      </c>
      <c r="BK119" s="29"/>
    </row>
    <row r="120" spans="1:63" x14ac:dyDescent="0.35">
      <c r="A120">
        <v>5</v>
      </c>
      <c r="B120" t="s">
        <v>268</v>
      </c>
      <c r="C120" t="s">
        <v>269</v>
      </c>
      <c r="D120" s="21">
        <v>0.108</v>
      </c>
      <c r="E120" s="22">
        <v>3.72</v>
      </c>
      <c r="F120" s="21">
        <v>0.40350000000000003</v>
      </c>
      <c r="G120" s="22">
        <v>1.22</v>
      </c>
      <c r="H120" s="21">
        <v>0.27479999999999999</v>
      </c>
      <c r="I120" s="22">
        <v>-3.01</v>
      </c>
      <c r="J120" s="23">
        <v>0.67830000000000001</v>
      </c>
      <c r="K120" s="22">
        <v>-0.54</v>
      </c>
      <c r="L120" s="23">
        <v>445.21</v>
      </c>
      <c r="M120" s="29">
        <f t="shared" si="1"/>
        <v>908.62</v>
      </c>
      <c r="N120" s="38">
        <v>269.14</v>
      </c>
      <c r="O120" s="39">
        <v>2.4300000000000002</v>
      </c>
      <c r="P120" s="38">
        <v>309.27999999999997</v>
      </c>
      <c r="Q120" s="39">
        <v>1.45</v>
      </c>
      <c r="R120" s="29"/>
      <c r="S120" s="23">
        <v>154.13</v>
      </c>
      <c r="T120" s="22">
        <v>2.8</v>
      </c>
      <c r="U120" s="23">
        <v>154.13</v>
      </c>
      <c r="V120" s="22">
        <v>2.8</v>
      </c>
      <c r="W120" s="23">
        <v>154.13</v>
      </c>
      <c r="X120" s="22">
        <v>2.8</v>
      </c>
      <c r="Y120" s="23">
        <v>154.13</v>
      </c>
      <c r="Z120" s="22">
        <v>2.8</v>
      </c>
      <c r="AA120" s="23">
        <v>154.13</v>
      </c>
      <c r="AB120" s="22">
        <v>2.8</v>
      </c>
      <c r="AC120" s="23">
        <v>154.13</v>
      </c>
      <c r="AD120" s="22">
        <v>2.8</v>
      </c>
      <c r="AE120" s="23">
        <v>154.13</v>
      </c>
      <c r="AF120" s="22">
        <v>2.8</v>
      </c>
      <c r="AG120" s="23">
        <v>154.13</v>
      </c>
      <c r="AH120" s="22">
        <v>2.8</v>
      </c>
      <c r="AI120" s="23">
        <v>154.13</v>
      </c>
      <c r="AJ120" s="22">
        <v>2.8</v>
      </c>
      <c r="AK120" s="23">
        <v>154.13</v>
      </c>
      <c r="AL120" s="22">
        <v>2.8</v>
      </c>
      <c r="AM120" s="23">
        <v>154.13</v>
      </c>
      <c r="AN120" s="22">
        <v>2.8</v>
      </c>
      <c r="AO120" s="29"/>
      <c r="AP120" s="40">
        <v>0</v>
      </c>
      <c r="AQ120" s="41">
        <v>0</v>
      </c>
      <c r="AR120" s="40">
        <v>868.4799999999999</v>
      </c>
      <c r="AS120" s="41">
        <v>3.15</v>
      </c>
      <c r="AT120" s="40">
        <v>908.62</v>
      </c>
      <c r="AU120" s="41">
        <v>2.78</v>
      </c>
      <c r="AV120" s="29"/>
      <c r="AW120" s="42">
        <v>1.69</v>
      </c>
      <c r="AX120" s="42">
        <v>2.65</v>
      </c>
      <c r="AY120" s="22">
        <v>2.71</v>
      </c>
      <c r="AZ120" s="42">
        <v>0</v>
      </c>
      <c r="BA120" s="22">
        <v>0</v>
      </c>
      <c r="BB120" s="29"/>
      <c r="BC120" s="43">
        <v>86.85</v>
      </c>
      <c r="BD120" s="39">
        <v>3.58</v>
      </c>
      <c r="BE120" s="43">
        <v>78.5</v>
      </c>
      <c r="BF120" s="39">
        <v>3.56</v>
      </c>
      <c r="BG120" s="43">
        <v>52.1</v>
      </c>
      <c r="BH120" s="39">
        <v>1.96</v>
      </c>
      <c r="BI120" s="43">
        <v>14.75</v>
      </c>
      <c r="BJ120" s="39">
        <v>2.79</v>
      </c>
      <c r="BK120" s="29"/>
    </row>
    <row r="121" spans="1:63" x14ac:dyDescent="0.35">
      <c r="A121">
        <v>6</v>
      </c>
      <c r="B121" t="s">
        <v>270</v>
      </c>
      <c r="C121" t="s">
        <v>271</v>
      </c>
      <c r="D121" s="21">
        <v>0.1033</v>
      </c>
      <c r="E121" s="22">
        <v>5.48</v>
      </c>
      <c r="F121" s="21">
        <v>0.39829999999999999</v>
      </c>
      <c r="G121" s="22">
        <v>3.78</v>
      </c>
      <c r="H121" s="21">
        <v>0.32529999999999998</v>
      </c>
      <c r="I121" s="22">
        <v>3.79</v>
      </c>
      <c r="J121" s="23">
        <v>0.72360000000000002</v>
      </c>
      <c r="K121" s="22">
        <v>3.78</v>
      </c>
      <c r="L121" s="23">
        <v>553.42999999999995</v>
      </c>
      <c r="M121" s="29">
        <f t="shared" si="1"/>
        <v>1140.67</v>
      </c>
      <c r="N121" s="38">
        <v>285.60000000000002</v>
      </c>
      <c r="O121" s="39">
        <v>-1.49</v>
      </c>
      <c r="P121" s="38">
        <v>400.8</v>
      </c>
      <c r="Q121" s="39">
        <v>-0.39</v>
      </c>
      <c r="R121" s="29"/>
      <c r="S121" s="23">
        <v>186.44</v>
      </c>
      <c r="T121" s="22">
        <v>1.91</v>
      </c>
      <c r="U121" s="23">
        <v>186.44</v>
      </c>
      <c r="V121" s="22">
        <v>1.91</v>
      </c>
      <c r="W121" s="23" t="s">
        <v>773</v>
      </c>
      <c r="X121" s="22" t="s">
        <v>773</v>
      </c>
      <c r="Y121" s="23" t="s">
        <v>773</v>
      </c>
      <c r="Z121" s="22" t="s">
        <v>773</v>
      </c>
      <c r="AA121" s="23" t="s">
        <v>773</v>
      </c>
      <c r="AB121" s="22" t="s">
        <v>773</v>
      </c>
      <c r="AC121" s="23" t="s">
        <v>773</v>
      </c>
      <c r="AD121" s="22" t="s">
        <v>773</v>
      </c>
      <c r="AE121" s="23" t="s">
        <v>773</v>
      </c>
      <c r="AF121" s="22" t="s">
        <v>773</v>
      </c>
      <c r="AG121" s="23" t="s">
        <v>773</v>
      </c>
      <c r="AH121" s="22" t="s">
        <v>773</v>
      </c>
      <c r="AI121" s="23" t="s">
        <v>773</v>
      </c>
      <c r="AJ121" s="22" t="s">
        <v>773</v>
      </c>
      <c r="AK121" s="23" t="s">
        <v>773</v>
      </c>
      <c r="AL121" s="22" t="s">
        <v>773</v>
      </c>
      <c r="AM121" s="23" t="s">
        <v>773</v>
      </c>
      <c r="AN121" s="22" t="s">
        <v>773</v>
      </c>
      <c r="AO121" s="29"/>
      <c r="AP121" s="40">
        <v>0</v>
      </c>
      <c r="AQ121" s="41">
        <v>0</v>
      </c>
      <c r="AR121" s="40">
        <v>1025.47</v>
      </c>
      <c r="AS121" s="41">
        <v>2.8</v>
      </c>
      <c r="AT121" s="40">
        <v>1140.67</v>
      </c>
      <c r="AU121" s="41">
        <v>2.77</v>
      </c>
      <c r="AV121" s="29"/>
      <c r="AW121" s="42">
        <v>4.5999999999999996</v>
      </c>
      <c r="AX121" s="42">
        <v>4.5999999999999996</v>
      </c>
      <c r="AY121" s="22">
        <v>78.989999999999995</v>
      </c>
      <c r="AZ121" s="42">
        <v>103.7</v>
      </c>
      <c r="BA121" s="22">
        <v>3.49</v>
      </c>
      <c r="BB121" s="29"/>
      <c r="BC121" s="43">
        <v>86.85</v>
      </c>
      <c r="BD121" s="39">
        <v>3.55</v>
      </c>
      <c r="BE121" s="43">
        <v>78.5</v>
      </c>
      <c r="BF121" s="39">
        <v>3.56</v>
      </c>
      <c r="BG121" s="43">
        <v>52.1</v>
      </c>
      <c r="BH121" s="39">
        <v>1.94</v>
      </c>
      <c r="BI121" s="43">
        <v>17.100000000000001</v>
      </c>
      <c r="BJ121" s="39">
        <v>3.01</v>
      </c>
      <c r="BK121" s="29"/>
    </row>
    <row r="122" spans="1:63" x14ac:dyDescent="0.35">
      <c r="A122">
        <v>6</v>
      </c>
      <c r="B122" t="s">
        <v>272</v>
      </c>
      <c r="C122" t="s">
        <v>273</v>
      </c>
      <c r="D122" s="21">
        <v>8.6099999999999996E-2</v>
      </c>
      <c r="E122" s="22">
        <v>4.0599999999999996</v>
      </c>
      <c r="F122" s="21">
        <v>0.2893</v>
      </c>
      <c r="G122" s="22">
        <v>0.94</v>
      </c>
      <c r="H122" s="21">
        <v>0.2402</v>
      </c>
      <c r="I122" s="22">
        <v>3.23</v>
      </c>
      <c r="J122" s="23">
        <v>0.52949999999999997</v>
      </c>
      <c r="K122" s="22">
        <v>1.97</v>
      </c>
      <c r="L122" s="23">
        <v>540.88</v>
      </c>
      <c r="M122" s="29">
        <f t="shared" si="1"/>
        <v>1367.48</v>
      </c>
      <c r="N122" s="38">
        <v>348.5</v>
      </c>
      <c r="O122" s="39">
        <v>6.33</v>
      </c>
      <c r="P122" s="38">
        <v>540.5</v>
      </c>
      <c r="Q122" s="39">
        <v>11.26</v>
      </c>
      <c r="R122" s="29"/>
      <c r="S122" s="23">
        <v>286.10000000000002</v>
      </c>
      <c r="T122" s="22">
        <v>6.2</v>
      </c>
      <c r="U122" s="23">
        <v>286.10000000000002</v>
      </c>
      <c r="V122" s="22">
        <v>6.2</v>
      </c>
      <c r="W122" s="23">
        <v>286.10000000000002</v>
      </c>
      <c r="X122" s="22">
        <v>6.2</v>
      </c>
      <c r="Y122" s="23">
        <v>286.10000000000002</v>
      </c>
      <c r="Z122" s="22">
        <v>6.2</v>
      </c>
      <c r="AA122" s="23">
        <v>286.10000000000002</v>
      </c>
      <c r="AB122" s="22">
        <v>6.2</v>
      </c>
      <c r="AC122" s="23">
        <v>286.10000000000002</v>
      </c>
      <c r="AD122" s="22">
        <v>6.2</v>
      </c>
      <c r="AE122" s="23">
        <v>404.15</v>
      </c>
      <c r="AF122" s="22">
        <v>6.19</v>
      </c>
      <c r="AG122" s="23">
        <v>1058.75</v>
      </c>
      <c r="AH122" s="22">
        <v>6.19</v>
      </c>
      <c r="AI122" s="23">
        <v>1058.75</v>
      </c>
      <c r="AJ122" s="22">
        <v>6.19</v>
      </c>
      <c r="AK122" s="23">
        <v>4240.9399999999996</v>
      </c>
      <c r="AL122" s="22">
        <v>6.19</v>
      </c>
      <c r="AM122" s="23">
        <v>28410.34</v>
      </c>
      <c r="AN122" s="22">
        <v>6.19</v>
      </c>
      <c r="AO122" s="29"/>
      <c r="AP122" s="40">
        <v>0</v>
      </c>
      <c r="AQ122" s="41">
        <v>0</v>
      </c>
      <c r="AR122" s="40">
        <v>1175.48</v>
      </c>
      <c r="AS122" s="41">
        <v>5.24</v>
      </c>
      <c r="AT122" s="40">
        <v>1367.48</v>
      </c>
      <c r="AU122" s="41">
        <v>7.25</v>
      </c>
      <c r="AV122" s="29"/>
      <c r="AW122" s="42">
        <v>0.67</v>
      </c>
      <c r="AX122" s="42">
        <v>2.5299999999999998</v>
      </c>
      <c r="AY122" s="22">
        <v>3.27</v>
      </c>
      <c r="AZ122" s="42">
        <v>70.099999999999994</v>
      </c>
      <c r="BA122" s="22">
        <v>3.09</v>
      </c>
      <c r="BB122" s="29"/>
      <c r="BC122" s="43">
        <v>86.85</v>
      </c>
      <c r="BD122" s="39">
        <v>3.58</v>
      </c>
      <c r="BE122" s="43">
        <v>78.5</v>
      </c>
      <c r="BF122" s="39">
        <v>3.56</v>
      </c>
      <c r="BG122" s="43">
        <v>50.1</v>
      </c>
      <c r="BH122" s="39">
        <v>-1.96</v>
      </c>
      <c r="BI122" s="43">
        <v>17.100000000000001</v>
      </c>
      <c r="BJ122" s="39">
        <v>3.64</v>
      </c>
      <c r="BK122" s="29"/>
    </row>
    <row r="123" spans="1:63" x14ac:dyDescent="0.35">
      <c r="A123">
        <v>6</v>
      </c>
      <c r="B123" t="s">
        <v>274</v>
      </c>
      <c r="C123" t="s">
        <v>275</v>
      </c>
      <c r="D123" s="21">
        <v>0.1283</v>
      </c>
      <c r="E123" s="22">
        <v>4.84</v>
      </c>
      <c r="F123" s="21">
        <v>0.39539999999999997</v>
      </c>
      <c r="G123" s="22">
        <v>2.75</v>
      </c>
      <c r="H123" s="21">
        <v>0.31609999999999999</v>
      </c>
      <c r="I123" s="22">
        <v>2.72</v>
      </c>
      <c r="J123" s="23">
        <v>0.71150000000000002</v>
      </c>
      <c r="K123" s="22">
        <v>2.74</v>
      </c>
      <c r="L123" s="23">
        <v>782.61</v>
      </c>
      <c r="M123" s="29">
        <f t="shared" si="1"/>
        <v>1523.9900000000002</v>
      </c>
      <c r="N123" s="38">
        <v>260</v>
      </c>
      <c r="O123" s="39">
        <v>25</v>
      </c>
      <c r="P123" s="38">
        <v>463</v>
      </c>
      <c r="Q123" s="39">
        <v>24.13</v>
      </c>
      <c r="R123" s="29"/>
      <c r="S123" s="23">
        <v>278.38</v>
      </c>
      <c r="T123" s="22">
        <v>9.84</v>
      </c>
      <c r="U123" s="23">
        <v>278.38</v>
      </c>
      <c r="V123" s="22">
        <v>9.84</v>
      </c>
      <c r="W123" s="23" t="s">
        <v>773</v>
      </c>
      <c r="X123" s="22" t="s">
        <v>773</v>
      </c>
      <c r="Y123" s="23" t="s">
        <v>773</v>
      </c>
      <c r="Z123" s="22" t="s">
        <v>773</v>
      </c>
      <c r="AA123" s="23" t="s">
        <v>773</v>
      </c>
      <c r="AB123" s="22" t="s">
        <v>773</v>
      </c>
      <c r="AC123" s="23" t="s">
        <v>773</v>
      </c>
      <c r="AD123" s="22" t="s">
        <v>773</v>
      </c>
      <c r="AE123" s="23" t="s">
        <v>773</v>
      </c>
      <c r="AF123" s="22" t="s">
        <v>773</v>
      </c>
      <c r="AG123" s="23" t="s">
        <v>773</v>
      </c>
      <c r="AH123" s="22" t="s">
        <v>773</v>
      </c>
      <c r="AI123" s="23" t="s">
        <v>773</v>
      </c>
      <c r="AJ123" s="22" t="s">
        <v>773</v>
      </c>
      <c r="AK123" s="23" t="s">
        <v>773</v>
      </c>
      <c r="AL123" s="22" t="s">
        <v>773</v>
      </c>
      <c r="AM123" s="23" t="s">
        <v>773</v>
      </c>
      <c r="AN123" s="22" t="s">
        <v>773</v>
      </c>
      <c r="AO123" s="29"/>
      <c r="AP123" s="40">
        <v>0</v>
      </c>
      <c r="AQ123" s="41">
        <v>0</v>
      </c>
      <c r="AR123" s="40">
        <v>1320.9900000000002</v>
      </c>
      <c r="AS123" s="41">
        <v>9.36</v>
      </c>
      <c r="AT123" s="40">
        <v>1523.9900000000002</v>
      </c>
      <c r="AU123" s="41">
        <v>11</v>
      </c>
      <c r="AV123" s="29"/>
      <c r="AW123" s="42">
        <v>1.1499999999999999</v>
      </c>
      <c r="AX123" s="42">
        <v>3.63</v>
      </c>
      <c r="AY123" s="22">
        <v>4.3099999999999996</v>
      </c>
      <c r="AZ123" s="42">
        <v>0</v>
      </c>
      <c r="BA123" s="22">
        <v>0</v>
      </c>
      <c r="BB123" s="29"/>
      <c r="BC123" s="43">
        <v>86.85</v>
      </c>
      <c r="BD123" s="39">
        <v>3.55</v>
      </c>
      <c r="BE123" s="43">
        <v>78.5</v>
      </c>
      <c r="BF123" s="39">
        <v>3.56</v>
      </c>
      <c r="BG123" s="43">
        <v>51.1</v>
      </c>
      <c r="BH123" s="39">
        <v>6.13</v>
      </c>
      <c r="BI123" s="43">
        <v>16.25</v>
      </c>
      <c r="BJ123" s="39">
        <v>4.17</v>
      </c>
      <c r="BK123" s="29"/>
    </row>
    <row r="124" spans="1:63" x14ac:dyDescent="0.35">
      <c r="A124">
        <v>6</v>
      </c>
      <c r="B124" t="s">
        <v>276</v>
      </c>
      <c r="C124" t="s">
        <v>277</v>
      </c>
      <c r="D124" s="21">
        <v>8.09E-2</v>
      </c>
      <c r="E124" s="22">
        <v>11.1</v>
      </c>
      <c r="F124" s="21">
        <v>0.2273</v>
      </c>
      <c r="G124" s="22">
        <v>13.41</v>
      </c>
      <c r="H124" s="21">
        <v>0.18179999999999999</v>
      </c>
      <c r="I124" s="22">
        <v>13.39</v>
      </c>
      <c r="J124" s="23">
        <v>0.40910000000000002</v>
      </c>
      <c r="K124" s="22">
        <v>13.4</v>
      </c>
      <c r="L124" s="23">
        <v>411.81</v>
      </c>
      <c r="M124" s="29">
        <f t="shared" si="1"/>
        <v>949.31</v>
      </c>
      <c r="N124" s="38">
        <v>320</v>
      </c>
      <c r="O124" s="39">
        <v>6.31</v>
      </c>
      <c r="P124" s="38">
        <v>353</v>
      </c>
      <c r="Q124" s="39">
        <v>6.33</v>
      </c>
      <c r="R124" s="29"/>
      <c r="S124" s="23">
        <v>184.5</v>
      </c>
      <c r="T124" s="22">
        <v>1.37</v>
      </c>
      <c r="U124" s="23">
        <v>184.5</v>
      </c>
      <c r="V124" s="22">
        <v>1.37</v>
      </c>
      <c r="W124" s="23">
        <v>184.5</v>
      </c>
      <c r="X124" s="22">
        <v>1.37</v>
      </c>
      <c r="Y124" s="23">
        <v>184.5</v>
      </c>
      <c r="Z124" s="22">
        <v>1.37</v>
      </c>
      <c r="AA124" s="23">
        <v>184.5</v>
      </c>
      <c r="AB124" s="22">
        <v>1.37</v>
      </c>
      <c r="AC124" s="23">
        <v>184.5</v>
      </c>
      <c r="AD124" s="22">
        <v>1.37</v>
      </c>
      <c r="AE124" s="23">
        <v>184.5</v>
      </c>
      <c r="AF124" s="22">
        <v>1.37</v>
      </c>
      <c r="AG124" s="23">
        <v>922.5</v>
      </c>
      <c r="AH124" s="22">
        <v>0.71</v>
      </c>
      <c r="AI124" s="23">
        <v>922.5</v>
      </c>
      <c r="AJ124" s="22">
        <v>0.71</v>
      </c>
      <c r="AK124" s="23">
        <v>2214</v>
      </c>
      <c r="AL124" s="22">
        <v>1.37</v>
      </c>
      <c r="AM124" s="23">
        <v>11070</v>
      </c>
      <c r="AN124" s="22">
        <v>1.37</v>
      </c>
      <c r="AO124" s="29"/>
      <c r="AP124" s="40">
        <v>0</v>
      </c>
      <c r="AQ124" s="41">
        <v>0</v>
      </c>
      <c r="AR124" s="40">
        <v>916.31</v>
      </c>
      <c r="AS124" s="41">
        <v>7.34</v>
      </c>
      <c r="AT124" s="40">
        <v>949.31</v>
      </c>
      <c r="AU124" s="41">
        <v>7.31</v>
      </c>
      <c r="AV124" s="29"/>
      <c r="AW124" s="42">
        <v>0</v>
      </c>
      <c r="AX124" s="42">
        <v>0</v>
      </c>
      <c r="AY124" s="22">
        <v>0</v>
      </c>
      <c r="AZ124" s="42">
        <v>0</v>
      </c>
      <c r="BA124" s="22">
        <v>0</v>
      </c>
      <c r="BB124" s="29"/>
      <c r="BC124" s="43">
        <v>86.85</v>
      </c>
      <c r="BD124" s="39">
        <v>3.58</v>
      </c>
      <c r="BE124" s="43">
        <v>78.5</v>
      </c>
      <c r="BF124" s="39">
        <v>3.56</v>
      </c>
      <c r="BG124" s="43">
        <v>52.1</v>
      </c>
      <c r="BH124" s="39">
        <v>1.96</v>
      </c>
      <c r="BI124" s="43">
        <v>17.899999999999999</v>
      </c>
      <c r="BJ124" s="39">
        <v>6.55</v>
      </c>
      <c r="BK124" s="29"/>
    </row>
    <row r="125" spans="1:63" x14ac:dyDescent="0.35">
      <c r="A125">
        <v>6</v>
      </c>
      <c r="B125" t="s">
        <v>278</v>
      </c>
      <c r="C125" t="s">
        <v>279</v>
      </c>
      <c r="D125" s="21">
        <v>8.6999999999999994E-2</v>
      </c>
      <c r="E125" s="22">
        <v>3.11</v>
      </c>
      <c r="F125" s="21">
        <v>0.30009999999999998</v>
      </c>
      <c r="G125" s="22">
        <v>-4.34</v>
      </c>
      <c r="H125" s="21">
        <v>0.24010000000000001</v>
      </c>
      <c r="I125" s="22">
        <v>-4.3</v>
      </c>
      <c r="J125" s="23">
        <v>0.54020000000000001</v>
      </c>
      <c r="K125" s="22">
        <v>-4.32</v>
      </c>
      <c r="L125" s="23">
        <v>661.48</v>
      </c>
      <c r="M125" s="29">
        <f t="shared" si="1"/>
        <v>1290.4299999999998</v>
      </c>
      <c r="N125" s="38">
        <v>208.2</v>
      </c>
      <c r="O125" s="39">
        <v>8.44</v>
      </c>
      <c r="P125" s="38">
        <v>402.6</v>
      </c>
      <c r="Q125" s="39">
        <v>8.23</v>
      </c>
      <c r="R125" s="29"/>
      <c r="S125" s="23">
        <v>226.35</v>
      </c>
      <c r="T125" s="22">
        <v>1.3</v>
      </c>
      <c r="U125" s="23">
        <v>226.35</v>
      </c>
      <c r="V125" s="22">
        <v>1.3</v>
      </c>
      <c r="W125" s="23">
        <v>226.35</v>
      </c>
      <c r="X125" s="22">
        <v>1.3</v>
      </c>
      <c r="Y125" s="23">
        <v>315.89999999999998</v>
      </c>
      <c r="Z125" s="22">
        <v>1.3</v>
      </c>
      <c r="AA125" s="23">
        <v>315.89999999999998</v>
      </c>
      <c r="AB125" s="22">
        <v>1.3</v>
      </c>
      <c r="AC125" s="23">
        <v>402.75</v>
      </c>
      <c r="AD125" s="22">
        <v>1.3</v>
      </c>
      <c r="AE125" s="23">
        <v>402.75</v>
      </c>
      <c r="AF125" s="22">
        <v>1.3</v>
      </c>
      <c r="AG125" s="23">
        <v>2013.75</v>
      </c>
      <c r="AH125" s="22">
        <v>1.3</v>
      </c>
      <c r="AI125" s="23">
        <v>2013.75</v>
      </c>
      <c r="AJ125" s="22">
        <v>1.3</v>
      </c>
      <c r="AK125" s="23">
        <v>4833</v>
      </c>
      <c r="AL125" s="22">
        <v>1.3</v>
      </c>
      <c r="AM125" s="23">
        <v>24165</v>
      </c>
      <c r="AN125" s="22">
        <v>1.3</v>
      </c>
      <c r="AO125" s="29"/>
      <c r="AP125" s="40">
        <v>0</v>
      </c>
      <c r="AQ125" s="41">
        <v>0</v>
      </c>
      <c r="AR125" s="40">
        <v>1096.03</v>
      </c>
      <c r="AS125" s="41">
        <v>3.7</v>
      </c>
      <c r="AT125" s="40">
        <v>1290.4299999999998</v>
      </c>
      <c r="AU125" s="41">
        <v>4.32</v>
      </c>
      <c r="AV125" s="29"/>
      <c r="AW125" s="42">
        <v>1.1100000000000001</v>
      </c>
      <c r="AX125" s="42">
        <v>2.4900000000000002</v>
      </c>
      <c r="AY125" s="22">
        <v>2.0499999999999998</v>
      </c>
      <c r="AZ125" s="42">
        <v>113.4</v>
      </c>
      <c r="BA125" s="22">
        <v>2.16</v>
      </c>
      <c r="BB125" s="29"/>
      <c r="BC125" s="43">
        <v>86.85</v>
      </c>
      <c r="BD125" s="39">
        <v>3.55</v>
      </c>
      <c r="BE125" s="43">
        <v>78.5</v>
      </c>
      <c r="BF125" s="39">
        <v>3.56</v>
      </c>
      <c r="BG125" s="43">
        <v>52.1</v>
      </c>
      <c r="BH125" s="39">
        <v>1.94</v>
      </c>
      <c r="BI125" s="43">
        <v>11.9</v>
      </c>
      <c r="BJ125" s="39">
        <v>1.71</v>
      </c>
      <c r="BK125" s="29"/>
    </row>
    <row r="126" spans="1:63" x14ac:dyDescent="0.35">
      <c r="A126">
        <v>6</v>
      </c>
      <c r="B126" t="s">
        <v>280</v>
      </c>
      <c r="C126" t="s">
        <v>281</v>
      </c>
      <c r="D126" s="21">
        <v>7.2599999999999998E-2</v>
      </c>
      <c r="E126" s="22">
        <v>23.49</v>
      </c>
      <c r="F126" s="21">
        <v>0.28349999999999997</v>
      </c>
      <c r="G126" s="22">
        <v>23.56</v>
      </c>
      <c r="H126" s="21">
        <v>0.20630000000000001</v>
      </c>
      <c r="I126" s="22">
        <v>3.92</v>
      </c>
      <c r="J126" s="23">
        <v>0.48980000000000001</v>
      </c>
      <c r="K126" s="22">
        <v>14.45</v>
      </c>
      <c r="L126" s="23">
        <v>455.49</v>
      </c>
      <c r="M126" s="29">
        <f t="shared" si="1"/>
        <v>1087.69</v>
      </c>
      <c r="N126" s="38">
        <v>288</v>
      </c>
      <c r="O126" s="39">
        <v>3.45</v>
      </c>
      <c r="P126" s="38">
        <v>388</v>
      </c>
      <c r="Q126" s="39">
        <v>2.54</v>
      </c>
      <c r="R126" s="29"/>
      <c r="S126" s="23">
        <v>244.2</v>
      </c>
      <c r="T126" s="22">
        <v>3.83</v>
      </c>
      <c r="U126" s="23">
        <v>244.2</v>
      </c>
      <c r="V126" s="22">
        <v>3.83</v>
      </c>
      <c r="W126" s="23">
        <v>244.2</v>
      </c>
      <c r="X126" s="22">
        <v>3.83</v>
      </c>
      <c r="Y126" s="23">
        <v>244.2</v>
      </c>
      <c r="Z126" s="22">
        <v>3.83</v>
      </c>
      <c r="AA126" s="23">
        <v>244.2</v>
      </c>
      <c r="AB126" s="22">
        <v>3.83</v>
      </c>
      <c r="AC126" s="23">
        <v>336.2</v>
      </c>
      <c r="AD126" s="22">
        <v>3.7</v>
      </c>
      <c r="AE126" s="23">
        <v>428.2</v>
      </c>
      <c r="AF126" s="22">
        <v>3.63</v>
      </c>
      <c r="AG126" s="23">
        <v>1900.2</v>
      </c>
      <c r="AH126" s="22">
        <v>3.43</v>
      </c>
      <c r="AI126" s="23">
        <v>2268.1999999999998</v>
      </c>
      <c r="AJ126" s="22">
        <v>3.42</v>
      </c>
      <c r="AK126" s="23">
        <v>5488.2</v>
      </c>
      <c r="AL126" s="22">
        <v>3.39</v>
      </c>
      <c r="AM126" s="23">
        <v>27568.2</v>
      </c>
      <c r="AN126" s="22">
        <v>3.37</v>
      </c>
      <c r="AO126" s="29"/>
      <c r="AP126" s="40">
        <v>0</v>
      </c>
      <c r="AQ126" s="41">
        <v>0</v>
      </c>
      <c r="AR126" s="40">
        <v>987.69</v>
      </c>
      <c r="AS126" s="41">
        <v>11.93</v>
      </c>
      <c r="AT126" s="40">
        <v>1087.69</v>
      </c>
      <c r="AU126" s="41">
        <v>10.71</v>
      </c>
      <c r="AV126" s="29"/>
      <c r="AW126" s="42">
        <v>2</v>
      </c>
      <c r="AX126" s="42">
        <v>3.7</v>
      </c>
      <c r="AY126" s="22">
        <v>19.350000000000001</v>
      </c>
      <c r="AZ126" s="42">
        <v>0</v>
      </c>
      <c r="BA126" s="22">
        <v>0</v>
      </c>
      <c r="BB126" s="29"/>
      <c r="BC126" s="43">
        <v>86.85</v>
      </c>
      <c r="BD126" s="39">
        <v>3.58</v>
      </c>
      <c r="BE126" s="43">
        <v>78.5</v>
      </c>
      <c r="BF126" s="39">
        <v>3.56</v>
      </c>
      <c r="BG126" s="43">
        <v>52.1</v>
      </c>
      <c r="BH126" s="39">
        <v>1.96</v>
      </c>
      <c r="BI126" s="43">
        <v>13</v>
      </c>
      <c r="BJ126" s="39">
        <v>3.17</v>
      </c>
      <c r="BK126" s="29"/>
    </row>
    <row r="127" spans="1:63" x14ac:dyDescent="0.35">
      <c r="A127">
        <v>6</v>
      </c>
      <c r="B127" t="s">
        <v>282</v>
      </c>
      <c r="C127" t="s">
        <v>283</v>
      </c>
      <c r="D127" s="21">
        <v>0.10979999999999999</v>
      </c>
      <c r="E127" s="22">
        <v>10.37</v>
      </c>
      <c r="F127" s="21">
        <v>0.48970000000000002</v>
      </c>
      <c r="G127" s="22">
        <v>16.350000000000001</v>
      </c>
      <c r="H127" s="21">
        <v>0</v>
      </c>
      <c r="I127" s="22" t="s">
        <v>227</v>
      </c>
      <c r="J127" s="23">
        <v>0.48970000000000002</v>
      </c>
      <c r="K127" s="22">
        <v>16.350000000000001</v>
      </c>
      <c r="L127" s="23">
        <v>681.77</v>
      </c>
      <c r="M127" s="29">
        <f t="shared" si="1"/>
        <v>1358.1599999999999</v>
      </c>
      <c r="N127" s="38">
        <v>268.17</v>
      </c>
      <c r="O127" s="39">
        <v>2.67</v>
      </c>
      <c r="P127" s="38">
        <v>430.58</v>
      </c>
      <c r="Q127" s="39">
        <v>2.67</v>
      </c>
      <c r="R127" s="29"/>
      <c r="S127" s="23">
        <v>119.62</v>
      </c>
      <c r="T127" s="22">
        <v>18.14</v>
      </c>
      <c r="U127" s="23">
        <v>245.81</v>
      </c>
      <c r="V127" s="22">
        <v>18.14</v>
      </c>
      <c r="W127" s="23">
        <v>426.86</v>
      </c>
      <c r="X127" s="22">
        <v>18.14</v>
      </c>
      <c r="Y127" s="23">
        <v>426.86</v>
      </c>
      <c r="Z127" s="22">
        <v>18.14</v>
      </c>
      <c r="AA127" s="23">
        <v>426.86</v>
      </c>
      <c r="AB127" s="22">
        <v>18.14</v>
      </c>
      <c r="AC127" s="23">
        <v>426.86</v>
      </c>
      <c r="AD127" s="22">
        <v>18.14</v>
      </c>
      <c r="AE127" s="23">
        <v>426.86</v>
      </c>
      <c r="AF127" s="22">
        <v>18.14</v>
      </c>
      <c r="AG127" s="23">
        <v>2150.38</v>
      </c>
      <c r="AH127" s="22">
        <v>18.14</v>
      </c>
      <c r="AI127" s="23">
        <v>2581.2600000000002</v>
      </c>
      <c r="AJ127" s="22">
        <v>18.14</v>
      </c>
      <c r="AK127" s="23">
        <v>6351.46</v>
      </c>
      <c r="AL127" s="22">
        <v>18.14</v>
      </c>
      <c r="AM127" s="23">
        <v>32204.260000000002</v>
      </c>
      <c r="AN127" s="22">
        <v>18.14</v>
      </c>
      <c r="AO127" s="29"/>
      <c r="AP127" s="40">
        <v>0</v>
      </c>
      <c r="AQ127" s="41">
        <v>0</v>
      </c>
      <c r="AR127" s="40">
        <v>1069.56</v>
      </c>
      <c r="AS127" s="41">
        <v>9.1199999999999992</v>
      </c>
      <c r="AT127" s="40">
        <v>1358.1599999999999</v>
      </c>
      <c r="AU127" s="41">
        <v>9.07</v>
      </c>
      <c r="AV127" s="29"/>
      <c r="AW127" s="42">
        <v>2.2000000000000002</v>
      </c>
      <c r="AX127" s="42">
        <v>2.2000000000000002</v>
      </c>
      <c r="AY127" s="22">
        <v>10</v>
      </c>
      <c r="AZ127" s="42">
        <v>60</v>
      </c>
      <c r="BA127" s="22">
        <v>3</v>
      </c>
      <c r="BB127" s="29"/>
      <c r="BC127" s="43">
        <v>86.85</v>
      </c>
      <c r="BD127" s="39">
        <v>3.64</v>
      </c>
      <c r="BE127" s="43">
        <v>78.5</v>
      </c>
      <c r="BF127" s="39">
        <v>3.56</v>
      </c>
      <c r="BG127" s="43">
        <v>51.1</v>
      </c>
      <c r="BH127" s="39">
        <v>6.24</v>
      </c>
      <c r="BI127" s="43">
        <v>16.600000000000001</v>
      </c>
      <c r="BJ127" s="39">
        <v>-29.36</v>
      </c>
      <c r="BK127" s="29"/>
    </row>
    <row r="128" spans="1:63" x14ac:dyDescent="0.35">
      <c r="A128">
        <v>6</v>
      </c>
      <c r="B128" t="s">
        <v>284</v>
      </c>
      <c r="C128" t="s">
        <v>285</v>
      </c>
      <c r="D128" s="21">
        <v>8.4229999999999999E-2</v>
      </c>
      <c r="E128" s="22">
        <v>0.35</v>
      </c>
      <c r="F128" s="21">
        <v>0.33714</v>
      </c>
      <c r="G128" s="22">
        <v>4.17</v>
      </c>
      <c r="H128" s="21">
        <v>0.24562</v>
      </c>
      <c r="I128" s="22">
        <v>2.86</v>
      </c>
      <c r="J128" s="23">
        <v>0.58275999999999994</v>
      </c>
      <c r="K128" s="22">
        <v>3.61</v>
      </c>
      <c r="L128" s="23">
        <v>502.2</v>
      </c>
      <c r="M128" s="29">
        <f t="shared" si="1"/>
        <v>1026</v>
      </c>
      <c r="N128" s="38">
        <v>201.48</v>
      </c>
      <c r="O128" s="39">
        <v>2.0699999999999998</v>
      </c>
      <c r="P128" s="38">
        <v>342.48</v>
      </c>
      <c r="Q128" s="39">
        <v>2.04</v>
      </c>
      <c r="R128" s="29"/>
      <c r="S128" s="23">
        <v>106.68</v>
      </c>
      <c r="T128" s="22">
        <v>-2.31</v>
      </c>
      <c r="U128" s="23">
        <v>181.32</v>
      </c>
      <c r="V128" s="22">
        <v>-2.34</v>
      </c>
      <c r="W128" s="23" t="s">
        <v>773</v>
      </c>
      <c r="X128" s="22" t="s">
        <v>773</v>
      </c>
      <c r="Y128" s="23" t="s">
        <v>773</v>
      </c>
      <c r="Z128" s="22" t="s">
        <v>773</v>
      </c>
      <c r="AA128" s="23" t="s">
        <v>773</v>
      </c>
      <c r="AB128" s="22" t="s">
        <v>773</v>
      </c>
      <c r="AC128" s="23" t="s">
        <v>773</v>
      </c>
      <c r="AD128" s="22" t="s">
        <v>773</v>
      </c>
      <c r="AE128" s="23" t="s">
        <v>773</v>
      </c>
      <c r="AF128" s="22" t="s">
        <v>773</v>
      </c>
      <c r="AG128" s="23" t="s">
        <v>773</v>
      </c>
      <c r="AH128" s="22" t="s">
        <v>773</v>
      </c>
      <c r="AI128" s="23" t="s">
        <v>773</v>
      </c>
      <c r="AJ128" s="22" t="s">
        <v>773</v>
      </c>
      <c r="AK128" s="23" t="s">
        <v>773</v>
      </c>
      <c r="AL128" s="22" t="s">
        <v>773</v>
      </c>
      <c r="AM128" s="23" t="s">
        <v>773</v>
      </c>
      <c r="AN128" s="22" t="s">
        <v>773</v>
      </c>
      <c r="AO128" s="29"/>
      <c r="AP128" s="40">
        <v>0</v>
      </c>
      <c r="AQ128" s="41">
        <v>0</v>
      </c>
      <c r="AR128" s="40">
        <v>810.3599999999999</v>
      </c>
      <c r="AS128" s="41">
        <v>0.41</v>
      </c>
      <c r="AT128" s="40">
        <v>1026</v>
      </c>
      <c r="AU128" s="41">
        <v>0.41</v>
      </c>
      <c r="AV128" s="29"/>
      <c r="AW128" s="42">
        <v>2.89</v>
      </c>
      <c r="AX128" s="42">
        <v>7.37</v>
      </c>
      <c r="AY128" s="22">
        <v>7.63</v>
      </c>
      <c r="AZ128" s="42">
        <v>0</v>
      </c>
      <c r="BA128" s="22">
        <v>0</v>
      </c>
      <c r="BB128" s="29"/>
      <c r="BC128" s="43">
        <v>86.85</v>
      </c>
      <c r="BD128" s="39">
        <v>3.58</v>
      </c>
      <c r="BE128" s="43">
        <v>78.5</v>
      </c>
      <c r="BF128" s="39">
        <v>3.56</v>
      </c>
      <c r="BG128" s="43">
        <v>52.1</v>
      </c>
      <c r="BH128" s="39">
        <v>1.96</v>
      </c>
      <c r="BI128" s="43">
        <v>13.05</v>
      </c>
      <c r="BJ128" s="39">
        <v>3.16</v>
      </c>
      <c r="BK128" s="29"/>
    </row>
    <row r="129" spans="1:63" x14ac:dyDescent="0.35">
      <c r="A129">
        <v>6</v>
      </c>
      <c r="B129" t="s">
        <v>286</v>
      </c>
      <c r="C129" t="s">
        <v>287</v>
      </c>
      <c r="D129" s="21">
        <v>6.4000000000000001E-2</v>
      </c>
      <c r="E129" s="22">
        <v>2.81</v>
      </c>
      <c r="F129" s="21">
        <v>0.19309999999999999</v>
      </c>
      <c r="G129" s="22">
        <v>7.47</v>
      </c>
      <c r="H129" s="21">
        <v>0.13930000000000001</v>
      </c>
      <c r="I129" s="22">
        <v>3.59</v>
      </c>
      <c r="J129" s="23">
        <v>0.33240000000000003</v>
      </c>
      <c r="K129" s="22">
        <v>5.81</v>
      </c>
      <c r="L129" s="23">
        <v>340.64</v>
      </c>
      <c r="M129" s="29">
        <f t="shared" si="1"/>
        <v>1155.98</v>
      </c>
      <c r="N129" s="38">
        <v>280.42</v>
      </c>
      <c r="O129" s="39">
        <v>7.71</v>
      </c>
      <c r="P129" s="38">
        <v>539.75</v>
      </c>
      <c r="Q129" s="39">
        <v>7.72</v>
      </c>
      <c r="R129" s="29"/>
      <c r="S129" s="23">
        <v>275.58999999999997</v>
      </c>
      <c r="T129" s="22">
        <v>73.739999999999995</v>
      </c>
      <c r="U129" s="23">
        <v>275.58999999999997</v>
      </c>
      <c r="V129" s="22">
        <v>-17.38</v>
      </c>
      <c r="W129" s="23">
        <v>223.96999999999997</v>
      </c>
      <c r="X129" s="22">
        <v>0</v>
      </c>
      <c r="Y129" s="23">
        <v>354.66999999999996</v>
      </c>
      <c r="Z129" s="22">
        <v>0</v>
      </c>
      <c r="AA129" s="23">
        <v>485.37</v>
      </c>
      <c r="AB129" s="22">
        <v>0</v>
      </c>
      <c r="AC129" s="23">
        <v>616.07000000000005</v>
      </c>
      <c r="AD129" s="22">
        <v>0</v>
      </c>
      <c r="AE129" s="23">
        <v>746.77</v>
      </c>
      <c r="AF129" s="22">
        <v>0</v>
      </c>
      <c r="AG129" s="23">
        <v>2837.96</v>
      </c>
      <c r="AH129" s="22">
        <v>0</v>
      </c>
      <c r="AI129" s="23">
        <v>3360.76</v>
      </c>
      <c r="AJ129" s="22">
        <v>0</v>
      </c>
      <c r="AK129" s="23">
        <v>7935.22</v>
      </c>
      <c r="AL129" s="22">
        <v>0</v>
      </c>
      <c r="AM129" s="23">
        <v>39302.93</v>
      </c>
      <c r="AN129" s="22">
        <v>0</v>
      </c>
      <c r="AO129" s="29"/>
      <c r="AP129" s="40">
        <v>0</v>
      </c>
      <c r="AQ129" s="41">
        <v>0</v>
      </c>
      <c r="AR129" s="40">
        <v>896.64999999999986</v>
      </c>
      <c r="AS129" s="41">
        <v>19.510000000000002</v>
      </c>
      <c r="AT129" s="40">
        <v>1155.98</v>
      </c>
      <c r="AU129" s="41">
        <v>-0.86</v>
      </c>
      <c r="AV129" s="29"/>
      <c r="AW129" s="42">
        <v>0</v>
      </c>
      <c r="AX129" s="42">
        <v>0</v>
      </c>
      <c r="AY129" s="22">
        <v>0</v>
      </c>
      <c r="AZ129" s="42">
        <v>0</v>
      </c>
      <c r="BA129" s="22">
        <v>0</v>
      </c>
      <c r="BB129" s="29"/>
      <c r="BC129" s="43">
        <v>86.85</v>
      </c>
      <c r="BD129" s="39">
        <v>3.55</v>
      </c>
      <c r="BE129" s="43">
        <v>78.5</v>
      </c>
      <c r="BF129" s="39">
        <v>3.56</v>
      </c>
      <c r="BG129" s="43">
        <v>51.11</v>
      </c>
      <c r="BH129" s="39">
        <v>6.15</v>
      </c>
      <c r="BI129" s="43">
        <v>12.35</v>
      </c>
      <c r="BJ129" s="39">
        <v>2.4900000000000002</v>
      </c>
      <c r="BK129" s="29"/>
    </row>
    <row r="130" spans="1:63" x14ac:dyDescent="0.35">
      <c r="A130">
        <v>6</v>
      </c>
      <c r="B130" t="s">
        <v>288</v>
      </c>
      <c r="C130" t="s">
        <v>289</v>
      </c>
      <c r="D130" s="21">
        <v>9.5799999999999996E-2</v>
      </c>
      <c r="E130" s="22">
        <v>2.0099999999999998</v>
      </c>
      <c r="F130" s="21">
        <v>0.37269999999999998</v>
      </c>
      <c r="G130" s="22">
        <v>2.42</v>
      </c>
      <c r="H130" s="21">
        <v>0.30059999999999998</v>
      </c>
      <c r="I130" s="22">
        <v>2.4300000000000002</v>
      </c>
      <c r="J130" s="23">
        <v>0.67330000000000001</v>
      </c>
      <c r="K130" s="22">
        <v>2.42</v>
      </c>
      <c r="L130" s="23">
        <v>519.12</v>
      </c>
      <c r="M130" s="29">
        <f t="shared" si="1"/>
        <v>976.22</v>
      </c>
      <c r="N130" s="38">
        <v>271.57</v>
      </c>
      <c r="O130" s="39">
        <v>4.83</v>
      </c>
      <c r="P130" s="38">
        <v>291.14999999999998</v>
      </c>
      <c r="Q130" s="39">
        <v>4.68</v>
      </c>
      <c r="R130" s="29"/>
      <c r="S130" s="23">
        <v>165.95</v>
      </c>
      <c r="T130" s="22">
        <v>2</v>
      </c>
      <c r="U130" s="23">
        <v>165.95</v>
      </c>
      <c r="V130" s="22">
        <v>2</v>
      </c>
      <c r="W130" s="23">
        <v>165.95</v>
      </c>
      <c r="X130" s="22">
        <v>2</v>
      </c>
      <c r="Y130" s="23">
        <v>165.95</v>
      </c>
      <c r="Z130" s="22">
        <v>2</v>
      </c>
      <c r="AA130" s="23">
        <v>165.95</v>
      </c>
      <c r="AB130" s="22">
        <v>2</v>
      </c>
      <c r="AC130" s="23">
        <v>165.95</v>
      </c>
      <c r="AD130" s="22">
        <v>2</v>
      </c>
      <c r="AE130" s="23">
        <v>165.95</v>
      </c>
      <c r="AF130" s="22">
        <v>2</v>
      </c>
      <c r="AG130" s="23">
        <v>165.95</v>
      </c>
      <c r="AH130" s="22">
        <v>2</v>
      </c>
      <c r="AI130" s="23">
        <v>165.95</v>
      </c>
      <c r="AJ130" s="22">
        <v>2</v>
      </c>
      <c r="AK130" s="23">
        <v>165.95</v>
      </c>
      <c r="AL130" s="22">
        <v>2</v>
      </c>
      <c r="AM130" s="23">
        <v>165.95</v>
      </c>
      <c r="AN130" s="22">
        <v>2</v>
      </c>
      <c r="AO130" s="29"/>
      <c r="AP130" s="40">
        <v>0</v>
      </c>
      <c r="AQ130" s="41">
        <v>0</v>
      </c>
      <c r="AR130" s="40">
        <v>956.6400000000001</v>
      </c>
      <c r="AS130" s="41">
        <v>2.79</v>
      </c>
      <c r="AT130" s="40">
        <v>976.22</v>
      </c>
      <c r="AU130" s="41">
        <v>2.79</v>
      </c>
      <c r="AV130" s="29"/>
      <c r="AW130" s="42">
        <v>1.26</v>
      </c>
      <c r="AX130" s="42">
        <v>1.88</v>
      </c>
      <c r="AY130" s="22">
        <v>1.62</v>
      </c>
      <c r="AZ130" s="42">
        <v>0</v>
      </c>
      <c r="BA130" s="22">
        <v>0</v>
      </c>
      <c r="BB130" s="29"/>
      <c r="BC130" s="43">
        <v>86.85</v>
      </c>
      <c r="BD130" s="39">
        <v>3.55</v>
      </c>
      <c r="BE130" s="43">
        <v>78.5</v>
      </c>
      <c r="BF130" s="39">
        <v>3.56</v>
      </c>
      <c r="BG130" s="43">
        <v>52.1</v>
      </c>
      <c r="BH130" s="39">
        <v>1.94</v>
      </c>
      <c r="BI130" s="43">
        <v>17.100000000000001</v>
      </c>
      <c r="BJ130" s="39">
        <v>3.01</v>
      </c>
      <c r="BK130" s="29"/>
    </row>
    <row r="131" spans="1:63" x14ac:dyDescent="0.35">
      <c r="A131">
        <v>6</v>
      </c>
      <c r="B131" t="s">
        <v>290</v>
      </c>
      <c r="C131" t="s">
        <v>291</v>
      </c>
      <c r="D131" s="21">
        <v>0.1245</v>
      </c>
      <c r="E131" s="22">
        <v>9.18</v>
      </c>
      <c r="F131" s="21">
        <v>0.2195</v>
      </c>
      <c r="G131" s="22">
        <v>44.24</v>
      </c>
      <c r="H131" s="21">
        <v>0.15740000000000001</v>
      </c>
      <c r="I131" s="22">
        <v>36.44</v>
      </c>
      <c r="J131" s="23">
        <v>0.37690000000000001</v>
      </c>
      <c r="K131" s="22">
        <v>40.880000000000003</v>
      </c>
      <c r="L131" s="23">
        <v>665.45</v>
      </c>
      <c r="M131" s="29">
        <f t="shared" si="1"/>
        <v>1324.45</v>
      </c>
      <c r="N131" s="38">
        <v>280</v>
      </c>
      <c r="O131" s="39">
        <v>0</v>
      </c>
      <c r="P131" s="38">
        <v>332</v>
      </c>
      <c r="Q131" s="39">
        <v>0</v>
      </c>
      <c r="R131" s="29"/>
      <c r="S131" s="23">
        <v>239.95</v>
      </c>
      <c r="T131" s="22">
        <v>3.18</v>
      </c>
      <c r="U131" s="23">
        <v>327</v>
      </c>
      <c r="V131" s="22">
        <v>3.2</v>
      </c>
      <c r="W131" s="23">
        <v>291</v>
      </c>
      <c r="X131" s="22">
        <v>3.19</v>
      </c>
      <c r="Y131" s="23">
        <v>450</v>
      </c>
      <c r="Z131" s="22">
        <v>3.21</v>
      </c>
      <c r="AA131" s="23">
        <v>609</v>
      </c>
      <c r="AB131" s="22">
        <v>3.22</v>
      </c>
      <c r="AC131" s="23">
        <v>768</v>
      </c>
      <c r="AD131" s="22">
        <v>3.23</v>
      </c>
      <c r="AE131" s="23">
        <v>927</v>
      </c>
      <c r="AF131" s="22">
        <v>3.23</v>
      </c>
      <c r="AG131" s="23">
        <v>3471</v>
      </c>
      <c r="AH131" s="22">
        <v>3.24</v>
      </c>
      <c r="AI131" s="23">
        <v>4107</v>
      </c>
      <c r="AJ131" s="22">
        <v>3.24</v>
      </c>
      <c r="AK131" s="23">
        <v>9672</v>
      </c>
      <c r="AL131" s="22">
        <v>3.25</v>
      </c>
      <c r="AM131" s="23">
        <v>47832</v>
      </c>
      <c r="AN131" s="22">
        <v>3.25</v>
      </c>
      <c r="AO131" s="29"/>
      <c r="AP131" s="40">
        <v>0</v>
      </c>
      <c r="AQ131" s="41">
        <v>0</v>
      </c>
      <c r="AR131" s="40">
        <v>1185.4000000000001</v>
      </c>
      <c r="AS131" s="41">
        <v>5.65</v>
      </c>
      <c r="AT131" s="40">
        <v>1324.45</v>
      </c>
      <c r="AU131" s="41">
        <v>5.25</v>
      </c>
      <c r="AV131" s="29"/>
      <c r="AW131" s="42">
        <v>1.37</v>
      </c>
      <c r="AX131" s="42">
        <v>1.37</v>
      </c>
      <c r="AY131" s="22">
        <v>3.01</v>
      </c>
      <c r="AZ131" s="42">
        <v>65.3</v>
      </c>
      <c r="BA131" s="22">
        <v>3.08</v>
      </c>
      <c r="BB131" s="29"/>
      <c r="BC131" s="43">
        <v>86.85</v>
      </c>
      <c r="BD131" s="39">
        <v>3.58</v>
      </c>
      <c r="BE131" s="43">
        <v>78.5</v>
      </c>
      <c r="BF131" s="39">
        <v>3.56</v>
      </c>
      <c r="BG131" s="43">
        <v>52.1</v>
      </c>
      <c r="BH131" s="39">
        <v>1.96</v>
      </c>
      <c r="BI131" s="43">
        <v>16.649999999999999</v>
      </c>
      <c r="BJ131" s="39">
        <v>2.78</v>
      </c>
      <c r="BK131" s="29"/>
    </row>
    <row r="132" spans="1:63" x14ac:dyDescent="0.35">
      <c r="A132">
        <v>6</v>
      </c>
      <c r="B132" t="s">
        <v>292</v>
      </c>
      <c r="C132" t="s">
        <v>293</v>
      </c>
      <c r="D132" s="21">
        <v>0.1099</v>
      </c>
      <c r="E132" s="22">
        <v>3.67</v>
      </c>
      <c r="F132" s="21">
        <v>0.39229999999999998</v>
      </c>
      <c r="G132" s="22">
        <v>2.2200000000000002</v>
      </c>
      <c r="H132" s="21">
        <v>0.30609999999999998</v>
      </c>
      <c r="I132" s="22">
        <v>-4.79</v>
      </c>
      <c r="J132" s="23">
        <v>0.69839999999999991</v>
      </c>
      <c r="K132" s="22">
        <v>-0.98</v>
      </c>
      <c r="L132" s="23">
        <v>581.71</v>
      </c>
      <c r="M132" s="29">
        <f t="shared" si="1"/>
        <v>1301.71</v>
      </c>
      <c r="N132" s="38">
        <v>244</v>
      </c>
      <c r="O132" s="39">
        <v>0</v>
      </c>
      <c r="P132" s="38">
        <v>398</v>
      </c>
      <c r="Q132" s="39">
        <v>0</v>
      </c>
      <c r="R132" s="29"/>
      <c r="S132" s="23">
        <v>322</v>
      </c>
      <c r="T132" s="22">
        <v>4.21</v>
      </c>
      <c r="U132" s="23">
        <v>322</v>
      </c>
      <c r="V132" s="22">
        <v>4.21</v>
      </c>
      <c r="W132" s="23">
        <v>322</v>
      </c>
      <c r="X132" s="22">
        <v>4.21</v>
      </c>
      <c r="Y132" s="23">
        <v>322</v>
      </c>
      <c r="Z132" s="22">
        <v>4.21</v>
      </c>
      <c r="AA132" s="23">
        <v>322</v>
      </c>
      <c r="AB132" s="22">
        <v>4.21</v>
      </c>
      <c r="AC132" s="23">
        <v>322</v>
      </c>
      <c r="AD132" s="22">
        <v>4.21</v>
      </c>
      <c r="AE132" s="23">
        <v>322</v>
      </c>
      <c r="AF132" s="22">
        <v>4.21</v>
      </c>
      <c r="AG132" s="23">
        <v>322</v>
      </c>
      <c r="AH132" s="22">
        <v>4.21</v>
      </c>
      <c r="AI132" s="23">
        <v>322</v>
      </c>
      <c r="AJ132" s="22">
        <v>4.21</v>
      </c>
      <c r="AK132" s="23">
        <v>322</v>
      </c>
      <c r="AL132" s="22">
        <v>4.21</v>
      </c>
      <c r="AM132" s="23">
        <v>322</v>
      </c>
      <c r="AN132" s="22">
        <v>4.21</v>
      </c>
      <c r="AO132" s="29"/>
      <c r="AP132" s="40">
        <v>0</v>
      </c>
      <c r="AQ132" s="41">
        <v>0</v>
      </c>
      <c r="AR132" s="40">
        <v>1147.71</v>
      </c>
      <c r="AS132" s="41">
        <v>3.01</v>
      </c>
      <c r="AT132" s="40">
        <v>1301.71</v>
      </c>
      <c r="AU132" s="41">
        <v>2.65</v>
      </c>
      <c r="AV132" s="29"/>
      <c r="AW132" s="42">
        <v>0</v>
      </c>
      <c r="AX132" s="42">
        <v>0</v>
      </c>
      <c r="AY132" s="22">
        <v>0</v>
      </c>
      <c r="AZ132" s="42">
        <v>0</v>
      </c>
      <c r="BA132" s="22">
        <v>0</v>
      </c>
      <c r="BB132" s="29"/>
      <c r="BC132" s="43">
        <v>86.8</v>
      </c>
      <c r="BD132" s="39">
        <v>3.49</v>
      </c>
      <c r="BE132" s="43">
        <v>78.5</v>
      </c>
      <c r="BF132" s="39">
        <v>3.56</v>
      </c>
      <c r="BG132" s="43">
        <v>52.1</v>
      </c>
      <c r="BH132" s="39">
        <v>1.94</v>
      </c>
      <c r="BI132" s="43">
        <v>13.2</v>
      </c>
      <c r="BJ132" s="39">
        <v>3.12</v>
      </c>
      <c r="BK132" s="29"/>
    </row>
    <row r="133" spans="1:63" x14ac:dyDescent="0.35">
      <c r="A133">
        <v>6</v>
      </c>
      <c r="B133" t="s">
        <v>294</v>
      </c>
      <c r="C133" t="s">
        <v>295</v>
      </c>
      <c r="D133" s="21">
        <v>0.08</v>
      </c>
      <c r="E133" s="22">
        <v>14.44</v>
      </c>
      <c r="F133" s="21">
        <v>0.40720000000000001</v>
      </c>
      <c r="G133" s="22">
        <v>7.72</v>
      </c>
      <c r="H133" s="21">
        <v>0.32700000000000001</v>
      </c>
      <c r="I133" s="22">
        <v>8.58</v>
      </c>
      <c r="J133" s="23">
        <v>0.73419999999999996</v>
      </c>
      <c r="K133" s="22">
        <v>8.1</v>
      </c>
      <c r="L133" s="23">
        <v>357.52</v>
      </c>
      <c r="M133" s="29">
        <f t="shared" ref="M133:M196" si="2">L133+P133+U133</f>
        <v>950.03</v>
      </c>
      <c r="N133" s="38">
        <v>270</v>
      </c>
      <c r="O133" s="39">
        <v>7.14</v>
      </c>
      <c r="P133" s="38">
        <v>388</v>
      </c>
      <c r="Q133" s="39">
        <v>7.18</v>
      </c>
      <c r="R133" s="29"/>
      <c r="S133" s="23">
        <v>143.13</v>
      </c>
      <c r="T133" s="22">
        <v>3.9</v>
      </c>
      <c r="U133" s="23">
        <v>204.51</v>
      </c>
      <c r="V133" s="22">
        <v>3.75</v>
      </c>
      <c r="W133" s="23">
        <v>204.51</v>
      </c>
      <c r="X133" s="22">
        <v>3.75</v>
      </c>
      <c r="Y133" s="23">
        <v>204.51</v>
      </c>
      <c r="Z133" s="22">
        <v>3.75</v>
      </c>
      <c r="AA133" s="23">
        <v>204.51</v>
      </c>
      <c r="AB133" s="22">
        <v>3.75</v>
      </c>
      <c r="AC133" s="23">
        <v>300.51</v>
      </c>
      <c r="AD133" s="22">
        <v>3.58</v>
      </c>
      <c r="AE133" s="23">
        <v>396.51</v>
      </c>
      <c r="AF133" s="22">
        <v>3.49</v>
      </c>
      <c r="AG133" s="23">
        <v>1932.51</v>
      </c>
      <c r="AH133" s="22">
        <v>3.28</v>
      </c>
      <c r="AI133" s="23">
        <v>2316.5100000000002</v>
      </c>
      <c r="AJ133" s="22">
        <v>3.27</v>
      </c>
      <c r="AK133" s="23">
        <v>5676.51</v>
      </c>
      <c r="AL133" s="22">
        <v>3.24</v>
      </c>
      <c r="AM133" s="23">
        <v>28716.51</v>
      </c>
      <c r="AN133" s="22">
        <v>3.23</v>
      </c>
      <c r="AO133" s="29"/>
      <c r="AP133" s="40">
        <v>0</v>
      </c>
      <c r="AQ133" s="41">
        <v>0</v>
      </c>
      <c r="AR133" s="40">
        <v>770.65</v>
      </c>
      <c r="AS133" s="41">
        <v>9.75</v>
      </c>
      <c r="AT133" s="40">
        <v>950.03</v>
      </c>
      <c r="AU133" s="41">
        <v>9.01</v>
      </c>
      <c r="AV133" s="29"/>
      <c r="AW133" s="42">
        <v>1.92</v>
      </c>
      <c r="AX133" s="42">
        <v>1.92</v>
      </c>
      <c r="AY133" s="22">
        <v>3.23</v>
      </c>
      <c r="AZ133" s="42">
        <v>0</v>
      </c>
      <c r="BA133" s="22">
        <v>0</v>
      </c>
      <c r="BB133" s="29"/>
      <c r="BC133" s="43">
        <v>86.85</v>
      </c>
      <c r="BD133" s="39">
        <v>3.58</v>
      </c>
      <c r="BE133" s="43">
        <v>78.5</v>
      </c>
      <c r="BF133" s="39">
        <v>3.56</v>
      </c>
      <c r="BG133" s="43">
        <v>52.1</v>
      </c>
      <c r="BH133" s="39">
        <v>3.99</v>
      </c>
      <c r="BI133" s="43">
        <v>16</v>
      </c>
      <c r="BJ133" s="39">
        <v>3.23</v>
      </c>
      <c r="BK133" s="29"/>
    </row>
    <row r="134" spans="1:63" x14ac:dyDescent="0.35">
      <c r="A134">
        <v>6</v>
      </c>
      <c r="B134" t="s">
        <v>296</v>
      </c>
      <c r="C134" t="s">
        <v>297</v>
      </c>
      <c r="D134" s="21">
        <v>0.1163</v>
      </c>
      <c r="E134" s="22">
        <v>4.04</v>
      </c>
      <c r="F134" s="21">
        <v>0.34050000000000002</v>
      </c>
      <c r="G134" s="22">
        <v>5.2</v>
      </c>
      <c r="H134" s="21">
        <v>0.26929999999999998</v>
      </c>
      <c r="I134" s="22">
        <v>5.21</v>
      </c>
      <c r="J134" s="23">
        <v>0.60980000000000001</v>
      </c>
      <c r="K134" s="22">
        <v>5.21</v>
      </c>
      <c r="L134" s="23">
        <v>591.79</v>
      </c>
      <c r="M134" s="29">
        <f t="shared" si="2"/>
        <v>1298.45</v>
      </c>
      <c r="N134" s="38">
        <v>268.83</v>
      </c>
      <c r="O134" s="39">
        <v>-6.6</v>
      </c>
      <c r="P134" s="38">
        <v>297.66000000000003</v>
      </c>
      <c r="Q134" s="39">
        <v>-6</v>
      </c>
      <c r="R134" s="29"/>
      <c r="S134" s="23">
        <v>409</v>
      </c>
      <c r="T134" s="22">
        <v>7.07</v>
      </c>
      <c r="U134" s="23">
        <v>409</v>
      </c>
      <c r="V134" s="22">
        <v>7.07</v>
      </c>
      <c r="W134" s="23">
        <v>409</v>
      </c>
      <c r="X134" s="22">
        <v>7.07</v>
      </c>
      <c r="Y134" s="23">
        <v>409</v>
      </c>
      <c r="Z134" s="22">
        <v>7.07</v>
      </c>
      <c r="AA134" s="23">
        <v>458.5</v>
      </c>
      <c r="AB134" s="22">
        <v>7.06</v>
      </c>
      <c r="AC134" s="23">
        <v>656.5</v>
      </c>
      <c r="AD134" s="22">
        <v>7.05</v>
      </c>
      <c r="AE134" s="23">
        <v>854.5</v>
      </c>
      <c r="AF134" s="22">
        <v>7.05</v>
      </c>
      <c r="AG134" s="23">
        <v>3045.7</v>
      </c>
      <c r="AH134" s="22">
        <v>7.1</v>
      </c>
      <c r="AI134" s="23">
        <v>3586</v>
      </c>
      <c r="AJ134" s="22">
        <v>7.12</v>
      </c>
      <c r="AK134" s="23">
        <v>8311</v>
      </c>
      <c r="AL134" s="22">
        <v>7.13</v>
      </c>
      <c r="AM134" s="23">
        <v>40711</v>
      </c>
      <c r="AN134" s="22">
        <v>7.14</v>
      </c>
      <c r="AO134" s="29"/>
      <c r="AP134" s="40">
        <v>0</v>
      </c>
      <c r="AQ134" s="41">
        <v>0</v>
      </c>
      <c r="AR134" s="40">
        <v>1269.6199999999999</v>
      </c>
      <c r="AS134" s="41">
        <v>2.5</v>
      </c>
      <c r="AT134" s="40">
        <v>1298.45</v>
      </c>
      <c r="AU134" s="41">
        <v>2.44</v>
      </c>
      <c r="AV134" s="29"/>
      <c r="AW134" s="42">
        <v>1.45</v>
      </c>
      <c r="AX134" s="42">
        <v>1.45</v>
      </c>
      <c r="AY134" s="22">
        <v>3.57</v>
      </c>
      <c r="AZ134" s="42">
        <v>0</v>
      </c>
      <c r="BA134" s="22">
        <v>0</v>
      </c>
      <c r="BB134" s="29"/>
      <c r="BC134" s="43">
        <v>86.85</v>
      </c>
      <c r="BD134" s="39">
        <v>3.58</v>
      </c>
      <c r="BE134" s="43">
        <v>78.5</v>
      </c>
      <c r="BF134" s="39">
        <v>3.56</v>
      </c>
      <c r="BG134" s="43">
        <v>52.1</v>
      </c>
      <c r="BH134" s="39">
        <v>1.96</v>
      </c>
      <c r="BI134" s="43">
        <v>20</v>
      </c>
      <c r="BJ134" s="39">
        <v>33.33</v>
      </c>
      <c r="BK134" s="29"/>
    </row>
    <row r="135" spans="1:63" x14ac:dyDescent="0.35">
      <c r="A135">
        <v>6</v>
      </c>
      <c r="B135" t="s">
        <v>298</v>
      </c>
      <c r="C135" t="s">
        <v>299</v>
      </c>
      <c r="D135" s="21">
        <v>6.1800000000000001E-2</v>
      </c>
      <c r="E135" s="22">
        <v>1.69</v>
      </c>
      <c r="F135" s="21">
        <v>0.17469999999999999</v>
      </c>
      <c r="G135" s="22">
        <v>4.5</v>
      </c>
      <c r="H135" s="21">
        <v>0.157</v>
      </c>
      <c r="I135" s="22">
        <v>4.51</v>
      </c>
      <c r="J135" s="23">
        <v>0.33169999999999999</v>
      </c>
      <c r="K135" s="22">
        <v>4.5</v>
      </c>
      <c r="L135" s="23">
        <v>358.99</v>
      </c>
      <c r="M135" s="29">
        <f t="shared" si="2"/>
        <v>938.15000000000009</v>
      </c>
      <c r="N135" s="38">
        <v>284.17</v>
      </c>
      <c r="O135" s="39">
        <v>1.3</v>
      </c>
      <c r="P135" s="38">
        <v>303.43</v>
      </c>
      <c r="Q135" s="39">
        <v>1.21</v>
      </c>
      <c r="R135" s="29"/>
      <c r="S135" s="23">
        <v>236.79</v>
      </c>
      <c r="T135" s="22">
        <v>1.4</v>
      </c>
      <c r="U135" s="23">
        <v>275.73</v>
      </c>
      <c r="V135" s="22">
        <v>1.4</v>
      </c>
      <c r="W135" s="23">
        <v>494.02</v>
      </c>
      <c r="X135" s="22" t="s">
        <v>773</v>
      </c>
      <c r="Y135" s="23">
        <v>494.02</v>
      </c>
      <c r="Z135" s="22" t="s">
        <v>773</v>
      </c>
      <c r="AA135" s="23">
        <v>705.87</v>
      </c>
      <c r="AB135" s="22" t="s">
        <v>773</v>
      </c>
      <c r="AC135" s="23">
        <v>705.87</v>
      </c>
      <c r="AD135" s="22" t="s">
        <v>773</v>
      </c>
      <c r="AE135" s="23">
        <v>705.87</v>
      </c>
      <c r="AF135" s="22" t="s">
        <v>773</v>
      </c>
      <c r="AG135" s="23">
        <v>705.87</v>
      </c>
      <c r="AH135" s="22" t="s">
        <v>773</v>
      </c>
      <c r="AI135" s="23">
        <v>705.87</v>
      </c>
      <c r="AJ135" s="22" t="s">
        <v>773</v>
      </c>
      <c r="AK135" s="23">
        <v>705.87</v>
      </c>
      <c r="AL135" s="22" t="s">
        <v>773</v>
      </c>
      <c r="AM135" s="23">
        <v>705.87</v>
      </c>
      <c r="AN135" s="22" t="s">
        <v>773</v>
      </c>
      <c r="AO135" s="29"/>
      <c r="AP135" s="40">
        <v>0</v>
      </c>
      <c r="AQ135" s="41">
        <v>0</v>
      </c>
      <c r="AR135" s="40">
        <v>879.95</v>
      </c>
      <c r="AS135" s="41">
        <v>1.49</v>
      </c>
      <c r="AT135" s="40">
        <v>938.15000000000009</v>
      </c>
      <c r="AU135" s="41">
        <v>1.45</v>
      </c>
      <c r="AV135" s="29"/>
      <c r="AW135" s="42">
        <v>0.75</v>
      </c>
      <c r="AX135" s="42">
        <v>0.75</v>
      </c>
      <c r="AY135" s="22">
        <v>0</v>
      </c>
      <c r="AZ135" s="42">
        <v>0</v>
      </c>
      <c r="BA135" s="22">
        <v>0</v>
      </c>
      <c r="BB135" s="29"/>
      <c r="BC135" s="43">
        <v>86</v>
      </c>
      <c r="BD135" s="39">
        <v>2.63</v>
      </c>
      <c r="BE135" s="43">
        <v>78</v>
      </c>
      <c r="BF135" s="39">
        <v>2.9</v>
      </c>
      <c r="BG135" s="43">
        <v>52</v>
      </c>
      <c r="BH135" s="39">
        <v>8.11</v>
      </c>
      <c r="BI135" s="43">
        <v>18</v>
      </c>
      <c r="BJ135" s="39">
        <v>100</v>
      </c>
      <c r="BK135" s="29"/>
    </row>
    <row r="136" spans="1:63" x14ac:dyDescent="0.35">
      <c r="A136">
        <v>6</v>
      </c>
      <c r="B136" t="s">
        <v>300</v>
      </c>
      <c r="C136" t="s">
        <v>301</v>
      </c>
      <c r="D136" s="21">
        <v>0.1016</v>
      </c>
      <c r="E136" s="22">
        <v>2.35</v>
      </c>
      <c r="F136" s="21">
        <v>0.51580000000000004</v>
      </c>
      <c r="G136" s="22">
        <v>7.77</v>
      </c>
      <c r="H136" s="21">
        <v>0</v>
      </c>
      <c r="I136" s="22" t="s">
        <v>227</v>
      </c>
      <c r="J136" s="23">
        <v>0.51580000000000004</v>
      </c>
      <c r="K136" s="22">
        <v>7.77</v>
      </c>
      <c r="L136" s="23">
        <v>556.67999999999995</v>
      </c>
      <c r="M136" s="29">
        <f t="shared" si="2"/>
        <v>1048.74</v>
      </c>
      <c r="N136" s="38">
        <v>165</v>
      </c>
      <c r="O136" s="39">
        <v>-24.83</v>
      </c>
      <c r="P136" s="38">
        <v>268</v>
      </c>
      <c r="Q136" s="39">
        <v>-11.11</v>
      </c>
      <c r="R136" s="29"/>
      <c r="S136" s="23">
        <v>173.14</v>
      </c>
      <c r="T136" s="22">
        <v>-4.62</v>
      </c>
      <c r="U136" s="23">
        <v>224.06</v>
      </c>
      <c r="V136" s="22">
        <v>-4.7300000000000004</v>
      </c>
      <c r="W136" s="23">
        <v>203</v>
      </c>
      <c r="X136" s="22">
        <v>-4.6900000000000004</v>
      </c>
      <c r="Y136" s="23">
        <v>296</v>
      </c>
      <c r="Z136" s="22">
        <v>-4.82</v>
      </c>
      <c r="AA136" s="23">
        <v>389</v>
      </c>
      <c r="AB136" s="22">
        <v>-4.8899999999999997</v>
      </c>
      <c r="AC136" s="23">
        <v>482</v>
      </c>
      <c r="AD136" s="22">
        <v>-4.93</v>
      </c>
      <c r="AE136" s="23">
        <v>575</v>
      </c>
      <c r="AF136" s="22">
        <v>-4.96</v>
      </c>
      <c r="AG136" s="23">
        <v>2063</v>
      </c>
      <c r="AH136" s="22">
        <v>-5.0599999999999996</v>
      </c>
      <c r="AI136" s="23">
        <v>2435</v>
      </c>
      <c r="AJ136" s="22">
        <v>-5.07</v>
      </c>
      <c r="AK136" s="23">
        <v>5690</v>
      </c>
      <c r="AL136" s="22">
        <v>-5.09</v>
      </c>
      <c r="AM136" s="23">
        <v>28010</v>
      </c>
      <c r="AN136" s="22">
        <v>-5.0999999999999996</v>
      </c>
      <c r="AO136" s="29"/>
      <c r="AP136" s="40">
        <v>0</v>
      </c>
      <c r="AQ136" s="41">
        <v>0</v>
      </c>
      <c r="AR136" s="40">
        <v>894.81999999999994</v>
      </c>
      <c r="AS136" s="41">
        <v>-5.3</v>
      </c>
      <c r="AT136" s="40">
        <v>1048.74</v>
      </c>
      <c r="AU136" s="41">
        <v>-2.95</v>
      </c>
      <c r="AV136" s="29"/>
      <c r="AW136" s="42">
        <v>1.85</v>
      </c>
      <c r="AX136" s="42">
        <v>1.85</v>
      </c>
      <c r="AY136" s="22">
        <v>19.350000000000001</v>
      </c>
      <c r="AZ136" s="42">
        <v>70</v>
      </c>
      <c r="BA136" s="22">
        <v>2.19</v>
      </c>
      <c r="BB136" s="29"/>
      <c r="BC136" s="43">
        <v>86.85</v>
      </c>
      <c r="BD136" s="39">
        <v>3.58</v>
      </c>
      <c r="BE136" s="43">
        <v>78.5</v>
      </c>
      <c r="BF136" s="39">
        <v>3.56</v>
      </c>
      <c r="BG136" s="43">
        <v>52.1</v>
      </c>
      <c r="BH136" s="39">
        <v>1.96</v>
      </c>
      <c r="BI136" s="43">
        <v>17.100000000000001</v>
      </c>
      <c r="BJ136" s="39">
        <v>3.01</v>
      </c>
      <c r="BK136" s="29"/>
    </row>
    <row r="137" spans="1:63" x14ac:dyDescent="0.35">
      <c r="A137">
        <v>6</v>
      </c>
      <c r="B137" t="s">
        <v>302</v>
      </c>
      <c r="C137" t="s">
        <v>303</v>
      </c>
      <c r="D137" s="21">
        <v>6.6699999999999995E-2</v>
      </c>
      <c r="E137" s="22">
        <v>-7.36</v>
      </c>
      <c r="F137" s="21">
        <v>0.22770000000000001</v>
      </c>
      <c r="G137" s="22">
        <v>-3.82</v>
      </c>
      <c r="H137" s="21">
        <v>0.1799</v>
      </c>
      <c r="I137" s="22">
        <v>-3.67</v>
      </c>
      <c r="J137" s="23">
        <v>0.40760000000000002</v>
      </c>
      <c r="K137" s="22">
        <v>-3.76</v>
      </c>
      <c r="L137" s="23">
        <v>391.71</v>
      </c>
      <c r="M137" s="29">
        <f t="shared" si="2"/>
        <v>1008.71</v>
      </c>
      <c r="N137" s="38">
        <v>340</v>
      </c>
      <c r="O137" s="39">
        <v>14.09</v>
      </c>
      <c r="P137" s="38">
        <v>380</v>
      </c>
      <c r="Q137" s="39">
        <v>14.11</v>
      </c>
      <c r="R137" s="29"/>
      <c r="S137" s="23">
        <v>237</v>
      </c>
      <c r="T137" s="22">
        <v>4.87</v>
      </c>
      <c r="U137" s="23">
        <v>237</v>
      </c>
      <c r="V137" s="22">
        <v>4.87</v>
      </c>
      <c r="W137" s="23">
        <v>237</v>
      </c>
      <c r="X137" s="22">
        <v>4.87</v>
      </c>
      <c r="Y137" s="23">
        <v>237</v>
      </c>
      <c r="Z137" s="22">
        <v>4.87</v>
      </c>
      <c r="AA137" s="23">
        <v>237</v>
      </c>
      <c r="AB137" s="22">
        <v>4.87</v>
      </c>
      <c r="AC137" s="23">
        <v>237</v>
      </c>
      <c r="AD137" s="22">
        <v>4.87</v>
      </c>
      <c r="AE137" s="23">
        <v>237</v>
      </c>
      <c r="AF137" s="22">
        <v>4.87</v>
      </c>
      <c r="AG137" s="23">
        <v>1185</v>
      </c>
      <c r="AH137" s="22">
        <v>4.87</v>
      </c>
      <c r="AI137" s="23">
        <v>1185</v>
      </c>
      <c r="AJ137" s="22">
        <v>4.87</v>
      </c>
      <c r="AK137" s="23">
        <v>2844</v>
      </c>
      <c r="AL137" s="22">
        <v>4.87</v>
      </c>
      <c r="AM137" s="23">
        <v>14220</v>
      </c>
      <c r="AN137" s="22">
        <v>4.87</v>
      </c>
      <c r="AO137" s="29"/>
      <c r="AP137" s="40">
        <v>0</v>
      </c>
      <c r="AQ137" s="41">
        <v>0</v>
      </c>
      <c r="AR137" s="40">
        <v>968.71</v>
      </c>
      <c r="AS137" s="41">
        <v>2.31</v>
      </c>
      <c r="AT137" s="40">
        <v>1008.71</v>
      </c>
      <c r="AU137" s="41">
        <v>2.74</v>
      </c>
      <c r="AV137" s="29"/>
      <c r="AW137" s="42">
        <v>0</v>
      </c>
      <c r="AX137" s="42">
        <v>0</v>
      </c>
      <c r="AY137" s="22">
        <v>0</v>
      </c>
      <c r="AZ137" s="42">
        <v>55</v>
      </c>
      <c r="BA137" s="22">
        <v>2.8</v>
      </c>
      <c r="BB137" s="29"/>
      <c r="BC137" s="43">
        <v>86.85</v>
      </c>
      <c r="BD137" s="39">
        <v>3.58</v>
      </c>
      <c r="BE137" s="43">
        <v>78.5</v>
      </c>
      <c r="BF137" s="39">
        <v>3.56</v>
      </c>
      <c r="BG137" s="43">
        <v>52.1</v>
      </c>
      <c r="BH137" s="39">
        <v>1.96</v>
      </c>
      <c r="BI137" s="43">
        <v>16.850000000000001</v>
      </c>
      <c r="BJ137" s="39">
        <v>2.74</v>
      </c>
      <c r="BK137" s="29"/>
    </row>
    <row r="138" spans="1:63" x14ac:dyDescent="0.35">
      <c r="A138">
        <v>6</v>
      </c>
      <c r="B138" t="s">
        <v>304</v>
      </c>
      <c r="C138" t="s">
        <v>305</v>
      </c>
      <c r="D138" s="21">
        <v>8.5319999999999993E-2</v>
      </c>
      <c r="E138" s="22">
        <v>3.07</v>
      </c>
      <c r="F138" s="21">
        <v>0.22281999999999999</v>
      </c>
      <c r="G138" s="22">
        <v>3.08</v>
      </c>
      <c r="H138" s="21">
        <v>0.16713</v>
      </c>
      <c r="I138" s="22">
        <v>3.08</v>
      </c>
      <c r="J138" s="23">
        <v>0.38995000000000002</v>
      </c>
      <c r="K138" s="22">
        <v>3.08</v>
      </c>
      <c r="L138" s="23">
        <v>500.71</v>
      </c>
      <c r="M138" s="29">
        <f t="shared" si="2"/>
        <v>1254.3799999999999</v>
      </c>
      <c r="N138" s="38">
        <v>306.01</v>
      </c>
      <c r="O138" s="39">
        <v>12.9</v>
      </c>
      <c r="P138" s="38">
        <v>463.65</v>
      </c>
      <c r="Q138" s="39">
        <v>12.9</v>
      </c>
      <c r="R138" s="29"/>
      <c r="S138" s="23">
        <v>213.68</v>
      </c>
      <c r="T138" s="22">
        <v>3.5</v>
      </c>
      <c r="U138" s="23">
        <v>290.02</v>
      </c>
      <c r="V138" s="22">
        <v>3.5</v>
      </c>
      <c r="W138" s="23">
        <v>290.02</v>
      </c>
      <c r="X138" s="22">
        <v>3.5</v>
      </c>
      <c r="Y138" s="23">
        <v>428.72</v>
      </c>
      <c r="Z138" s="22">
        <v>3.49</v>
      </c>
      <c r="AA138" s="23">
        <v>428.72</v>
      </c>
      <c r="AB138" s="22">
        <v>3.49</v>
      </c>
      <c r="AC138" s="23">
        <v>534.32000000000005</v>
      </c>
      <c r="AD138" s="22">
        <v>3.45</v>
      </c>
      <c r="AE138" s="23">
        <v>640.32000000000005</v>
      </c>
      <c r="AF138" s="22">
        <v>3.49</v>
      </c>
      <c r="AG138" s="23">
        <v>2333.12</v>
      </c>
      <c r="AH138" s="22">
        <v>3.49</v>
      </c>
      <c r="AI138" s="23">
        <v>2756.3199999999997</v>
      </c>
      <c r="AJ138" s="22">
        <v>3.49</v>
      </c>
      <c r="AK138" s="23">
        <v>6459.32</v>
      </c>
      <c r="AL138" s="22">
        <v>3.49</v>
      </c>
      <c r="AM138" s="23">
        <v>31851.32</v>
      </c>
      <c r="AN138" s="22">
        <v>3.49</v>
      </c>
      <c r="AO138" s="29"/>
      <c r="AP138" s="40">
        <v>0</v>
      </c>
      <c r="AQ138" s="41">
        <v>0</v>
      </c>
      <c r="AR138" s="40">
        <v>1020.4000000000001</v>
      </c>
      <c r="AS138" s="41">
        <v>5.93</v>
      </c>
      <c r="AT138" s="40">
        <v>1254.3799999999999</v>
      </c>
      <c r="AU138" s="41">
        <v>6.6</v>
      </c>
      <c r="AV138" s="29"/>
      <c r="AW138" s="42">
        <v>2.06</v>
      </c>
      <c r="AX138" s="42">
        <v>3.5</v>
      </c>
      <c r="AY138" s="22">
        <v>2.94</v>
      </c>
      <c r="AZ138" s="42">
        <v>0</v>
      </c>
      <c r="BA138" s="22" t="s">
        <v>775</v>
      </c>
      <c r="BB138" s="29"/>
      <c r="BC138" s="43">
        <v>86.85</v>
      </c>
      <c r="BD138" s="39">
        <v>3.55</v>
      </c>
      <c r="BE138" s="43">
        <v>78.5</v>
      </c>
      <c r="BF138" s="39">
        <v>3.56</v>
      </c>
      <c r="BG138" s="43">
        <v>52.1</v>
      </c>
      <c r="BH138" s="39">
        <v>1.94</v>
      </c>
      <c r="BI138" s="43">
        <v>15.5</v>
      </c>
      <c r="BJ138" s="39">
        <v>3.33</v>
      </c>
      <c r="BK138" s="29"/>
    </row>
    <row r="139" spans="1:63" x14ac:dyDescent="0.35">
      <c r="A139">
        <v>6</v>
      </c>
      <c r="B139" t="s">
        <v>306</v>
      </c>
      <c r="C139" t="s">
        <v>307</v>
      </c>
      <c r="D139" s="21">
        <v>8.9499999999999996E-2</v>
      </c>
      <c r="E139" s="22">
        <v>15.37</v>
      </c>
      <c r="F139" s="21">
        <v>0.51500000000000001</v>
      </c>
      <c r="G139" s="22">
        <v>15.75</v>
      </c>
      <c r="H139" s="21">
        <v>0.41589999999999999</v>
      </c>
      <c r="I139" s="22">
        <v>15.75</v>
      </c>
      <c r="J139" s="23">
        <v>0.93090000000000006</v>
      </c>
      <c r="K139" s="22">
        <v>15.75</v>
      </c>
      <c r="L139" s="23">
        <v>548.23</v>
      </c>
      <c r="M139" s="29">
        <f t="shared" si="2"/>
        <v>1279.56</v>
      </c>
      <c r="N139" s="38">
        <v>313.05</v>
      </c>
      <c r="O139" s="39">
        <v>0.02</v>
      </c>
      <c r="P139" s="38">
        <v>477.2</v>
      </c>
      <c r="Q139" s="39">
        <v>12.2</v>
      </c>
      <c r="R139" s="29"/>
      <c r="S139" s="23">
        <v>254.13</v>
      </c>
      <c r="T139" s="22">
        <v>3.4</v>
      </c>
      <c r="U139" s="23">
        <v>254.13</v>
      </c>
      <c r="V139" s="22">
        <v>3.4</v>
      </c>
      <c r="W139" s="23">
        <v>254.13</v>
      </c>
      <c r="X139" s="22">
        <v>3.4</v>
      </c>
      <c r="Y139" s="23">
        <v>254.13</v>
      </c>
      <c r="Z139" s="22">
        <v>3.4</v>
      </c>
      <c r="AA139" s="23">
        <v>351.13</v>
      </c>
      <c r="AB139" s="22">
        <v>3.34</v>
      </c>
      <c r="AC139" s="23">
        <v>545.13</v>
      </c>
      <c r="AD139" s="22">
        <v>3.29</v>
      </c>
      <c r="AE139" s="23">
        <v>739.13</v>
      </c>
      <c r="AF139" s="22">
        <v>3.26</v>
      </c>
      <c r="AG139" s="23">
        <v>3843.13</v>
      </c>
      <c r="AH139" s="22">
        <v>3.21</v>
      </c>
      <c r="AI139" s="23">
        <v>4619.13</v>
      </c>
      <c r="AJ139" s="22">
        <v>3.2</v>
      </c>
      <c r="AK139" s="23">
        <v>11409.13</v>
      </c>
      <c r="AL139" s="22">
        <v>3.2</v>
      </c>
      <c r="AM139" s="23">
        <v>57969.13</v>
      </c>
      <c r="AN139" s="22">
        <v>3.19</v>
      </c>
      <c r="AO139" s="29"/>
      <c r="AP139" s="40">
        <v>0</v>
      </c>
      <c r="AQ139" s="41">
        <v>0</v>
      </c>
      <c r="AR139" s="40">
        <v>1115.4099999999999</v>
      </c>
      <c r="AS139" s="41">
        <v>7.88</v>
      </c>
      <c r="AT139" s="40">
        <v>1279.56</v>
      </c>
      <c r="AU139" s="41">
        <v>11.63</v>
      </c>
      <c r="AV139" s="29"/>
      <c r="AW139" s="42">
        <v>4.92</v>
      </c>
      <c r="AX139" s="42">
        <v>12.53</v>
      </c>
      <c r="AY139" s="22">
        <v>30.69</v>
      </c>
      <c r="AZ139" s="42">
        <v>99</v>
      </c>
      <c r="BA139" s="22">
        <v>4.43</v>
      </c>
      <c r="BB139" s="29"/>
      <c r="BC139" s="43">
        <v>86.85</v>
      </c>
      <c r="BD139" s="39">
        <v>3.58</v>
      </c>
      <c r="BE139" s="43">
        <v>78.5</v>
      </c>
      <c r="BF139" s="39">
        <v>3.56</v>
      </c>
      <c r="BG139" s="43">
        <v>52.1</v>
      </c>
      <c r="BH139" s="39">
        <v>1.96</v>
      </c>
      <c r="BI139" s="43">
        <v>20.75</v>
      </c>
      <c r="BJ139" s="39">
        <v>4.2699999999999996</v>
      </c>
      <c r="BK139" s="29"/>
    </row>
    <row r="140" spans="1:63" x14ac:dyDescent="0.35">
      <c r="A140">
        <v>6</v>
      </c>
      <c r="B140" t="s">
        <v>308</v>
      </c>
      <c r="C140" t="s">
        <v>309</v>
      </c>
      <c r="D140" s="21">
        <v>9.5600000000000004E-2</v>
      </c>
      <c r="E140" s="22">
        <v>4.0599999999999996</v>
      </c>
      <c r="F140" s="21">
        <v>0.32969999999999999</v>
      </c>
      <c r="G140" s="22">
        <v>3.79</v>
      </c>
      <c r="H140" s="21">
        <v>0.1696</v>
      </c>
      <c r="I140" s="22">
        <v>-3.68</v>
      </c>
      <c r="J140" s="23">
        <v>0.49929999999999997</v>
      </c>
      <c r="K140" s="22">
        <v>1.1299999999999999</v>
      </c>
      <c r="L140" s="23">
        <v>623.28</v>
      </c>
      <c r="M140" s="29">
        <f t="shared" si="2"/>
        <v>1379.79</v>
      </c>
      <c r="N140" s="38">
        <v>283.52</v>
      </c>
      <c r="O140" s="39">
        <v>5.12</v>
      </c>
      <c r="P140" s="38">
        <v>372.15</v>
      </c>
      <c r="Q140" s="39">
        <v>10.38</v>
      </c>
      <c r="R140" s="29"/>
      <c r="S140" s="23">
        <v>315.74</v>
      </c>
      <c r="T140" s="22">
        <v>10</v>
      </c>
      <c r="U140" s="23">
        <v>384.36</v>
      </c>
      <c r="V140" s="22">
        <v>7.07</v>
      </c>
      <c r="W140" s="23">
        <v>315.74</v>
      </c>
      <c r="X140" s="22">
        <v>10</v>
      </c>
      <c r="Y140" s="23">
        <v>384.36</v>
      </c>
      <c r="Z140" s="22">
        <v>7.07</v>
      </c>
      <c r="AA140" s="23">
        <v>471.67</v>
      </c>
      <c r="AB140" s="22">
        <v>9.85</v>
      </c>
      <c r="AC140" s="23">
        <v>550.52</v>
      </c>
      <c r="AD140" s="22">
        <v>9.85</v>
      </c>
      <c r="AE140" s="23">
        <v>628.92999999999995</v>
      </c>
      <c r="AF140" s="22">
        <v>9.85</v>
      </c>
      <c r="AG140" s="23">
        <v>2595.25</v>
      </c>
      <c r="AH140" s="22">
        <v>9.85</v>
      </c>
      <c r="AI140" s="23">
        <v>2595.25</v>
      </c>
      <c r="AJ140" s="22">
        <v>9.85</v>
      </c>
      <c r="AK140" s="23">
        <v>4874.25</v>
      </c>
      <c r="AL140" s="22">
        <v>9.85</v>
      </c>
      <c r="AM140" s="23">
        <v>17985.87</v>
      </c>
      <c r="AN140" s="22">
        <v>9.85</v>
      </c>
      <c r="AO140" s="29"/>
      <c r="AP140" s="40">
        <v>0</v>
      </c>
      <c r="AQ140" s="41">
        <v>0</v>
      </c>
      <c r="AR140" s="40">
        <v>1222.54</v>
      </c>
      <c r="AS140" s="41">
        <v>5.78</v>
      </c>
      <c r="AT140" s="40">
        <v>1379.79</v>
      </c>
      <c r="AU140" s="41">
        <v>6.54</v>
      </c>
      <c r="AV140" s="29"/>
      <c r="AW140" s="42">
        <v>1.67</v>
      </c>
      <c r="AX140" s="42">
        <v>3.32</v>
      </c>
      <c r="AY140" s="22">
        <v>17.309999999999999</v>
      </c>
      <c r="AZ140" s="42">
        <v>55.13</v>
      </c>
      <c r="BA140" s="22">
        <v>-48.65</v>
      </c>
      <c r="BB140" s="29"/>
      <c r="BC140" s="43">
        <v>86.85</v>
      </c>
      <c r="BD140" s="39">
        <v>3.58</v>
      </c>
      <c r="BE140" s="43">
        <v>78.5</v>
      </c>
      <c r="BF140" s="39">
        <v>3.56</v>
      </c>
      <c r="BG140" s="43">
        <v>52.1</v>
      </c>
      <c r="BH140" s="39">
        <v>1.96</v>
      </c>
      <c r="BI140" s="43">
        <v>18.45</v>
      </c>
      <c r="BJ140" s="39">
        <v>2.79</v>
      </c>
      <c r="BK140" s="29"/>
    </row>
    <row r="141" spans="1:63" x14ac:dyDescent="0.35">
      <c r="A141">
        <v>6</v>
      </c>
      <c r="B141" t="s">
        <v>310</v>
      </c>
      <c r="C141" t="s">
        <v>311</v>
      </c>
      <c r="D141" s="21">
        <v>8.5599999999999996E-2</v>
      </c>
      <c r="E141" s="22">
        <v>12.86</v>
      </c>
      <c r="F141" s="21">
        <v>0.29670000000000002</v>
      </c>
      <c r="G141" s="22">
        <v>16.78</v>
      </c>
      <c r="H141" s="21">
        <v>0.23719999999999999</v>
      </c>
      <c r="I141" s="22">
        <v>16.79</v>
      </c>
      <c r="J141" s="23">
        <v>0.53390000000000004</v>
      </c>
      <c r="K141" s="22">
        <v>16.78</v>
      </c>
      <c r="L141" s="23">
        <v>406.7</v>
      </c>
      <c r="M141" s="29">
        <f t="shared" si="2"/>
        <v>852.84</v>
      </c>
      <c r="N141" s="38">
        <v>280.08999999999997</v>
      </c>
      <c r="O141" s="39">
        <v>0</v>
      </c>
      <c r="P141" s="38">
        <v>310.18</v>
      </c>
      <c r="Q141" s="39">
        <v>0</v>
      </c>
      <c r="R141" s="29"/>
      <c r="S141" s="23">
        <v>135.96</v>
      </c>
      <c r="T141" s="22">
        <v>29.04</v>
      </c>
      <c r="U141" s="23">
        <v>135.96</v>
      </c>
      <c r="V141" s="22">
        <v>29.04</v>
      </c>
      <c r="W141" s="23">
        <v>452.64</v>
      </c>
      <c r="X141" s="22">
        <v>29.09</v>
      </c>
      <c r="Y141" s="23">
        <v>452.64</v>
      </c>
      <c r="Z141" s="22">
        <v>29.09</v>
      </c>
      <c r="AA141" s="23">
        <v>452.64</v>
      </c>
      <c r="AB141" s="22">
        <v>29.09</v>
      </c>
      <c r="AC141" s="23">
        <v>452.64</v>
      </c>
      <c r="AD141" s="22">
        <v>29.09</v>
      </c>
      <c r="AE141" s="23">
        <v>452.64</v>
      </c>
      <c r="AF141" s="22">
        <v>29.09</v>
      </c>
      <c r="AG141" s="23">
        <v>452.64</v>
      </c>
      <c r="AH141" s="22">
        <v>29.09</v>
      </c>
      <c r="AI141" s="23">
        <v>452.64</v>
      </c>
      <c r="AJ141" s="22">
        <v>29.09</v>
      </c>
      <c r="AK141" s="23">
        <v>452.64</v>
      </c>
      <c r="AL141" s="22">
        <v>29.09</v>
      </c>
      <c r="AM141" s="23">
        <v>452.64</v>
      </c>
      <c r="AN141" s="22">
        <v>29.09</v>
      </c>
      <c r="AO141" s="29"/>
      <c r="AP141" s="40">
        <v>0</v>
      </c>
      <c r="AQ141" s="41">
        <v>0</v>
      </c>
      <c r="AR141" s="40">
        <v>822.75</v>
      </c>
      <c r="AS141" s="41">
        <v>10.32</v>
      </c>
      <c r="AT141" s="40">
        <v>852.84</v>
      </c>
      <c r="AU141" s="41">
        <v>9.92</v>
      </c>
      <c r="AV141" s="29"/>
      <c r="AW141" s="42">
        <v>2.7</v>
      </c>
      <c r="AX141" s="42">
        <v>2.7</v>
      </c>
      <c r="AY141" s="22">
        <v>121.31</v>
      </c>
      <c r="AZ141" s="42">
        <v>110.4</v>
      </c>
      <c r="BA141" s="22">
        <v>10.050000000000001</v>
      </c>
      <c r="BB141" s="29"/>
      <c r="BC141" s="43">
        <v>86.85</v>
      </c>
      <c r="BD141" s="39">
        <v>3.64</v>
      </c>
      <c r="BE141" s="43">
        <v>78.5</v>
      </c>
      <c r="BF141" s="39">
        <v>4.67</v>
      </c>
      <c r="BG141" s="43">
        <v>52.1</v>
      </c>
      <c r="BH141" s="39">
        <v>1.94</v>
      </c>
      <c r="BI141" s="43">
        <v>18.5</v>
      </c>
      <c r="BJ141" s="39">
        <v>3.93</v>
      </c>
      <c r="BK141" s="29"/>
    </row>
    <row r="142" spans="1:63" x14ac:dyDescent="0.35">
      <c r="A142">
        <v>6</v>
      </c>
      <c r="B142" t="s">
        <v>312</v>
      </c>
      <c r="C142" t="s">
        <v>313</v>
      </c>
      <c r="D142" s="21">
        <v>8.77E-2</v>
      </c>
      <c r="E142" s="22">
        <v>3.15</v>
      </c>
      <c r="F142" s="21">
        <v>0.2487</v>
      </c>
      <c r="G142" s="22">
        <v>-2.52</v>
      </c>
      <c r="H142" s="21">
        <v>0.19670000000000001</v>
      </c>
      <c r="I142" s="22">
        <v>-1.21</v>
      </c>
      <c r="J142" s="23">
        <v>0.44540000000000002</v>
      </c>
      <c r="K142" s="22">
        <v>-1.94</v>
      </c>
      <c r="L142" s="23">
        <v>419.5</v>
      </c>
      <c r="M142" s="29">
        <f t="shared" si="2"/>
        <v>1073.5</v>
      </c>
      <c r="N142" s="38">
        <v>386</v>
      </c>
      <c r="O142" s="39">
        <v>10.6</v>
      </c>
      <c r="P142" s="38">
        <v>486</v>
      </c>
      <c r="Q142" s="39">
        <v>10.71</v>
      </c>
      <c r="R142" s="29"/>
      <c r="S142" s="23">
        <v>168</v>
      </c>
      <c r="T142" s="22">
        <v>-13.4</v>
      </c>
      <c r="U142" s="23">
        <v>168</v>
      </c>
      <c r="V142" s="22">
        <v>-13.4</v>
      </c>
      <c r="W142" s="23">
        <v>168</v>
      </c>
      <c r="X142" s="22">
        <v>-13.4</v>
      </c>
      <c r="Y142" s="23">
        <v>168</v>
      </c>
      <c r="Z142" s="22">
        <v>-13.4</v>
      </c>
      <c r="AA142" s="23">
        <v>168</v>
      </c>
      <c r="AB142" s="22">
        <v>-13.4</v>
      </c>
      <c r="AC142" s="23">
        <v>336</v>
      </c>
      <c r="AD142" s="22">
        <v>-13.4</v>
      </c>
      <c r="AE142" s="23">
        <v>336</v>
      </c>
      <c r="AF142" s="22">
        <v>-13.4</v>
      </c>
      <c r="AG142" s="23">
        <v>1176</v>
      </c>
      <c r="AH142" s="22">
        <v>-13.4</v>
      </c>
      <c r="AI142" s="23">
        <v>1400</v>
      </c>
      <c r="AJ142" s="22">
        <v>-9.7899999999999991</v>
      </c>
      <c r="AK142" s="23">
        <v>3360</v>
      </c>
      <c r="AL142" s="22">
        <v>-13.4</v>
      </c>
      <c r="AM142" s="23">
        <v>16800</v>
      </c>
      <c r="AN142" s="22">
        <v>-13.4</v>
      </c>
      <c r="AO142" s="29"/>
      <c r="AP142" s="40">
        <v>0</v>
      </c>
      <c r="AQ142" s="41">
        <v>0</v>
      </c>
      <c r="AR142" s="40">
        <v>973.5</v>
      </c>
      <c r="AS142" s="41">
        <v>2.5099999999999998</v>
      </c>
      <c r="AT142" s="40">
        <v>1073.5</v>
      </c>
      <c r="AU142" s="41">
        <v>3.25</v>
      </c>
      <c r="AV142" s="29"/>
      <c r="AW142" s="42">
        <v>4.05</v>
      </c>
      <c r="AX142" s="42">
        <v>2.2999999999999998</v>
      </c>
      <c r="AY142" s="22">
        <v>2.2200000000000002</v>
      </c>
      <c r="AZ142" s="42">
        <v>0</v>
      </c>
      <c r="BA142" s="22">
        <v>0</v>
      </c>
      <c r="BB142" s="29"/>
      <c r="BC142" s="43">
        <v>86.85</v>
      </c>
      <c r="BD142" s="39">
        <v>3.58</v>
      </c>
      <c r="BE142" s="43">
        <v>78.5</v>
      </c>
      <c r="BF142" s="39">
        <v>3.56</v>
      </c>
      <c r="BG142" s="43">
        <v>52.1</v>
      </c>
      <c r="BH142" s="39">
        <v>1.94</v>
      </c>
      <c r="BI142" s="43">
        <v>14.9</v>
      </c>
      <c r="BJ142" s="39">
        <v>2.76</v>
      </c>
      <c r="BK142" s="29"/>
    </row>
    <row r="143" spans="1:63" x14ac:dyDescent="0.35">
      <c r="A143">
        <v>6</v>
      </c>
      <c r="B143" t="s">
        <v>314</v>
      </c>
      <c r="C143" t="s">
        <v>315</v>
      </c>
      <c r="D143" s="21">
        <v>0.11219999999999999</v>
      </c>
      <c r="E143" s="22">
        <v>4.38</v>
      </c>
      <c r="F143" s="21">
        <v>0.3972</v>
      </c>
      <c r="G143" s="22">
        <v>7.29</v>
      </c>
      <c r="H143" s="21">
        <v>0.2303</v>
      </c>
      <c r="I143" s="22">
        <v>27.43</v>
      </c>
      <c r="J143" s="23">
        <v>0.62749999999999995</v>
      </c>
      <c r="K143" s="22">
        <v>13.89</v>
      </c>
      <c r="L143" s="23">
        <v>577.29999999999995</v>
      </c>
      <c r="M143" s="29">
        <f t="shared" si="2"/>
        <v>1176.8899999999999</v>
      </c>
      <c r="N143" s="38">
        <v>316.86</v>
      </c>
      <c r="O143" s="39">
        <v>11.85</v>
      </c>
      <c r="P143" s="38">
        <v>346.73</v>
      </c>
      <c r="Q143" s="39">
        <v>11.64</v>
      </c>
      <c r="R143" s="29"/>
      <c r="S143" s="23">
        <v>252.86</v>
      </c>
      <c r="T143" s="22">
        <v>2.6</v>
      </c>
      <c r="U143" s="23">
        <v>252.86</v>
      </c>
      <c r="V143" s="22">
        <v>2.6</v>
      </c>
      <c r="W143" s="23">
        <v>252.86</v>
      </c>
      <c r="X143" s="22">
        <v>2.6</v>
      </c>
      <c r="Y143" s="23">
        <v>252.86</v>
      </c>
      <c r="Z143" s="22">
        <v>2.6</v>
      </c>
      <c r="AA143" s="23">
        <v>252.86</v>
      </c>
      <c r="AB143" s="22">
        <v>2.6</v>
      </c>
      <c r="AC143" s="23">
        <v>252.86</v>
      </c>
      <c r="AD143" s="22">
        <v>2.6</v>
      </c>
      <c r="AE143" s="23">
        <v>252.86</v>
      </c>
      <c r="AF143" s="22">
        <v>2.6</v>
      </c>
      <c r="AG143" s="23">
        <v>252.86</v>
      </c>
      <c r="AH143" s="22">
        <v>2.6</v>
      </c>
      <c r="AI143" s="23">
        <v>252.86</v>
      </c>
      <c r="AJ143" s="22">
        <v>2.6</v>
      </c>
      <c r="AK143" s="23">
        <v>252.86</v>
      </c>
      <c r="AL143" s="22">
        <v>2.6</v>
      </c>
      <c r="AM143" s="23">
        <v>252.86</v>
      </c>
      <c r="AN143" s="22">
        <v>2.6</v>
      </c>
      <c r="AO143" s="29"/>
      <c r="AP143" s="40">
        <v>0</v>
      </c>
      <c r="AQ143" s="41">
        <v>0</v>
      </c>
      <c r="AR143" s="40">
        <v>1147.02</v>
      </c>
      <c r="AS143" s="41">
        <v>5.93</v>
      </c>
      <c r="AT143" s="40">
        <v>1176.8899999999999</v>
      </c>
      <c r="AU143" s="41">
        <v>6.02</v>
      </c>
      <c r="AV143" s="29"/>
      <c r="AW143" s="42">
        <v>1.55</v>
      </c>
      <c r="AX143" s="42">
        <v>3.1</v>
      </c>
      <c r="AY143" s="22">
        <v>3.33</v>
      </c>
      <c r="AZ143" s="42">
        <v>0</v>
      </c>
      <c r="BA143" s="22">
        <v>0</v>
      </c>
      <c r="BB143" s="29"/>
      <c r="BC143" s="43">
        <v>86.85</v>
      </c>
      <c r="BD143" s="39">
        <v>3.55</v>
      </c>
      <c r="BE143" s="43">
        <v>78.5</v>
      </c>
      <c r="BF143" s="39">
        <v>3.56</v>
      </c>
      <c r="BG143" s="43">
        <v>52.1</v>
      </c>
      <c r="BH143" s="39">
        <v>1.94</v>
      </c>
      <c r="BI143" s="43">
        <v>11.5</v>
      </c>
      <c r="BJ143" s="39">
        <v>0.44</v>
      </c>
      <c r="BK143" s="29"/>
    </row>
    <row r="144" spans="1:63" x14ac:dyDescent="0.35">
      <c r="A144">
        <v>6</v>
      </c>
      <c r="B144" t="s">
        <v>316</v>
      </c>
      <c r="C144" t="s">
        <v>317</v>
      </c>
      <c r="D144" s="21">
        <v>0.1162</v>
      </c>
      <c r="E144" s="22">
        <v>4.34</v>
      </c>
      <c r="F144" s="21">
        <v>0.38229999999999997</v>
      </c>
      <c r="G144" s="22">
        <v>6.08</v>
      </c>
      <c r="H144" s="21">
        <v>0.27860000000000001</v>
      </c>
      <c r="I144" s="22">
        <v>6.09</v>
      </c>
      <c r="J144" s="23">
        <v>0.66090000000000004</v>
      </c>
      <c r="K144" s="22">
        <v>6.08</v>
      </c>
      <c r="L144" s="23">
        <v>596.36</v>
      </c>
      <c r="M144" s="29">
        <f t="shared" si="2"/>
        <v>1234.3600000000001</v>
      </c>
      <c r="N144" s="38">
        <v>261.5</v>
      </c>
      <c r="O144" s="39">
        <v>3.56</v>
      </c>
      <c r="P144" s="38">
        <v>323</v>
      </c>
      <c r="Q144" s="39">
        <v>3.86</v>
      </c>
      <c r="R144" s="29"/>
      <c r="S144" s="23">
        <v>315</v>
      </c>
      <c r="T144" s="22">
        <v>7.14</v>
      </c>
      <c r="U144" s="23">
        <v>315</v>
      </c>
      <c r="V144" s="22">
        <v>7.14</v>
      </c>
      <c r="W144" s="23">
        <v>315</v>
      </c>
      <c r="X144" s="22">
        <v>7.14</v>
      </c>
      <c r="Y144" s="23">
        <v>315</v>
      </c>
      <c r="Z144" s="22">
        <v>7.14</v>
      </c>
      <c r="AA144" s="23">
        <v>360.25</v>
      </c>
      <c r="AB144" s="22">
        <v>7.14</v>
      </c>
      <c r="AC144" s="23">
        <v>541.25</v>
      </c>
      <c r="AD144" s="22">
        <v>7.13</v>
      </c>
      <c r="AE144" s="23">
        <v>722.25</v>
      </c>
      <c r="AF144" s="22">
        <v>7.12</v>
      </c>
      <c r="AG144" s="23">
        <v>2703.75</v>
      </c>
      <c r="AH144" s="22">
        <v>7.05</v>
      </c>
      <c r="AI144" s="23">
        <v>3191.75</v>
      </c>
      <c r="AJ144" s="22">
        <v>7.04</v>
      </c>
      <c r="AK144" s="23">
        <v>7461.75</v>
      </c>
      <c r="AL144" s="22">
        <v>7.03</v>
      </c>
      <c r="AM144" s="23">
        <v>36741.75</v>
      </c>
      <c r="AN144" s="22">
        <v>7.02</v>
      </c>
      <c r="AO144" s="29"/>
      <c r="AP144" s="40">
        <v>0</v>
      </c>
      <c r="AQ144" s="41">
        <v>0</v>
      </c>
      <c r="AR144" s="40">
        <v>1172.8600000000001</v>
      </c>
      <c r="AS144" s="41">
        <v>4.9000000000000004</v>
      </c>
      <c r="AT144" s="40">
        <v>1234.3600000000001</v>
      </c>
      <c r="AU144" s="41">
        <v>4.91</v>
      </c>
      <c r="AV144" s="29"/>
      <c r="AW144" s="42">
        <v>1.8</v>
      </c>
      <c r="AX144" s="42">
        <v>2.6</v>
      </c>
      <c r="AY144" s="22">
        <v>52.94</v>
      </c>
      <c r="AZ144" s="42">
        <v>0</v>
      </c>
      <c r="BA144" s="22">
        <v>0</v>
      </c>
      <c r="BB144" s="29"/>
      <c r="BC144" s="43">
        <v>86.85</v>
      </c>
      <c r="BD144" s="39">
        <v>3.58</v>
      </c>
      <c r="BE144" s="43">
        <v>78.5</v>
      </c>
      <c r="BF144" s="39">
        <v>3.56</v>
      </c>
      <c r="BG144" s="43">
        <v>52.1</v>
      </c>
      <c r="BH144" s="39">
        <v>1.96</v>
      </c>
      <c r="BI144" s="43">
        <v>20</v>
      </c>
      <c r="BJ144" s="39">
        <v>33.33</v>
      </c>
      <c r="BK144" s="29"/>
    </row>
    <row r="145" spans="1:63" x14ac:dyDescent="0.35">
      <c r="A145">
        <v>6</v>
      </c>
      <c r="B145" t="s">
        <v>318</v>
      </c>
      <c r="C145" t="s">
        <v>319</v>
      </c>
      <c r="D145" s="21">
        <v>9.2999999999999999E-2</v>
      </c>
      <c r="E145" s="22">
        <v>6.28</v>
      </c>
      <c r="F145" s="21">
        <v>0.21179999999999999</v>
      </c>
      <c r="G145" s="22">
        <v>9.7899999999999991</v>
      </c>
      <c r="H145" s="21">
        <v>0.1699</v>
      </c>
      <c r="I145" s="22">
        <v>9.7899999999999991</v>
      </c>
      <c r="J145" s="23">
        <v>0.38169999999999998</v>
      </c>
      <c r="K145" s="22">
        <v>9.7899999999999991</v>
      </c>
      <c r="L145" s="23">
        <v>522.25</v>
      </c>
      <c r="M145" s="29">
        <f t="shared" si="2"/>
        <v>1083.33</v>
      </c>
      <c r="N145" s="38">
        <v>274.7</v>
      </c>
      <c r="O145" s="39">
        <v>0</v>
      </c>
      <c r="P145" s="38">
        <v>310.61</v>
      </c>
      <c r="Q145" s="39">
        <v>0</v>
      </c>
      <c r="R145" s="29"/>
      <c r="S145" s="23">
        <v>237.57</v>
      </c>
      <c r="T145" s="22">
        <v>0</v>
      </c>
      <c r="U145" s="23">
        <v>250.47</v>
      </c>
      <c r="V145" s="22">
        <v>0</v>
      </c>
      <c r="W145" s="23">
        <v>250.47</v>
      </c>
      <c r="X145" s="22">
        <v>0</v>
      </c>
      <c r="Y145" s="23">
        <v>250.47</v>
      </c>
      <c r="Z145" s="22">
        <v>0</v>
      </c>
      <c r="AA145" s="23">
        <v>250.47</v>
      </c>
      <c r="AB145" s="22">
        <v>0</v>
      </c>
      <c r="AC145" s="23">
        <v>250.47</v>
      </c>
      <c r="AD145" s="22">
        <v>0</v>
      </c>
      <c r="AE145" s="23">
        <v>250.47</v>
      </c>
      <c r="AF145" s="22">
        <v>0</v>
      </c>
      <c r="AG145" s="23">
        <v>490.46999999999997</v>
      </c>
      <c r="AH145" s="22">
        <v>0</v>
      </c>
      <c r="AI145" s="23">
        <v>550.47</v>
      </c>
      <c r="AJ145" s="22">
        <v>0</v>
      </c>
      <c r="AK145" s="23">
        <v>1025.47</v>
      </c>
      <c r="AL145" s="22">
        <v>0</v>
      </c>
      <c r="AM145" s="23">
        <v>2425.4700000000003</v>
      </c>
      <c r="AN145" s="22">
        <v>0</v>
      </c>
      <c r="AO145" s="29"/>
      <c r="AP145" s="40">
        <v>0</v>
      </c>
      <c r="AQ145" s="41">
        <v>0</v>
      </c>
      <c r="AR145" s="40">
        <v>1034.52</v>
      </c>
      <c r="AS145" s="41">
        <v>3.07</v>
      </c>
      <c r="AT145" s="40">
        <v>1083.33</v>
      </c>
      <c r="AU145" s="41">
        <v>2.93</v>
      </c>
      <c r="AV145" s="29"/>
      <c r="AW145" s="42">
        <v>1.7</v>
      </c>
      <c r="AX145" s="42">
        <v>1.7</v>
      </c>
      <c r="AY145" s="22">
        <v>3.03</v>
      </c>
      <c r="AZ145" s="42">
        <v>82.25</v>
      </c>
      <c r="BA145" s="22">
        <v>2.81</v>
      </c>
      <c r="BB145" s="29"/>
      <c r="BC145" s="43">
        <v>86.85</v>
      </c>
      <c r="BD145" s="39">
        <v>3.64</v>
      </c>
      <c r="BE145" s="43">
        <v>78.5</v>
      </c>
      <c r="BF145" s="39">
        <v>3.56</v>
      </c>
      <c r="BG145" s="43">
        <v>52.1</v>
      </c>
      <c r="BH145" s="39">
        <v>1.96</v>
      </c>
      <c r="BI145" s="43">
        <v>17.100000000000001</v>
      </c>
      <c r="BJ145" s="39">
        <v>3.01</v>
      </c>
      <c r="BK145" s="29"/>
    </row>
    <row r="146" spans="1:63" x14ac:dyDescent="0.35">
      <c r="A146">
        <v>6</v>
      </c>
      <c r="B146" t="s">
        <v>320</v>
      </c>
      <c r="C146" t="s">
        <v>321</v>
      </c>
      <c r="D146" s="21">
        <v>6.13E-2</v>
      </c>
      <c r="E146" s="22">
        <v>1.72</v>
      </c>
      <c r="F146" s="21">
        <v>0.22950000000000001</v>
      </c>
      <c r="G146" s="22">
        <v>0.98</v>
      </c>
      <c r="H146" s="21">
        <v>0.1741</v>
      </c>
      <c r="I146" s="22">
        <v>-1.0900000000000001</v>
      </c>
      <c r="J146" s="23">
        <v>0.40360000000000001</v>
      </c>
      <c r="K146" s="22">
        <v>0.08</v>
      </c>
      <c r="L146" s="23">
        <v>451.41</v>
      </c>
      <c r="M146" s="29">
        <f t="shared" si="2"/>
        <v>1115.6100000000001</v>
      </c>
      <c r="N146" s="38">
        <v>320.39999999999998</v>
      </c>
      <c r="O146" s="39">
        <v>1.6</v>
      </c>
      <c r="P146" s="38">
        <v>469.8</v>
      </c>
      <c r="Q146" s="39">
        <v>2</v>
      </c>
      <c r="R146" s="29"/>
      <c r="S146" s="23">
        <v>194.4</v>
      </c>
      <c r="T146" s="22">
        <v>1.5210392729747568</v>
      </c>
      <c r="U146" s="23">
        <v>194.4</v>
      </c>
      <c r="V146" s="22">
        <v>1.5210392729747568</v>
      </c>
      <c r="W146" s="23">
        <v>194.4</v>
      </c>
      <c r="X146" s="22">
        <v>2.5299999999999998</v>
      </c>
      <c r="Y146" s="23">
        <v>194.4</v>
      </c>
      <c r="Z146" s="22">
        <v>2.5299999999999998</v>
      </c>
      <c r="AA146" s="23">
        <v>234.65</v>
      </c>
      <c r="AB146" s="22">
        <v>2.4900000000000002</v>
      </c>
      <c r="AC146" s="23">
        <v>315.15000000000003</v>
      </c>
      <c r="AD146" s="22">
        <v>2.44</v>
      </c>
      <c r="AE146" s="23">
        <v>395.65000000000003</v>
      </c>
      <c r="AF146" s="22">
        <v>2.41</v>
      </c>
      <c r="AG146" s="23">
        <v>1683.6500000000003</v>
      </c>
      <c r="AH146" s="22">
        <v>2.3199999999999998</v>
      </c>
      <c r="AI146" s="23">
        <v>2005.6500000000003</v>
      </c>
      <c r="AJ146" s="22">
        <v>2.31</v>
      </c>
      <c r="AK146" s="23">
        <v>3479.15</v>
      </c>
      <c r="AL146" s="22">
        <v>2.2599999999999998</v>
      </c>
      <c r="AM146" s="23">
        <v>12853.15</v>
      </c>
      <c r="AN146" s="22">
        <v>2.33</v>
      </c>
      <c r="AO146" s="29"/>
      <c r="AP146" s="40">
        <v>0</v>
      </c>
      <c r="AQ146" s="41">
        <v>0</v>
      </c>
      <c r="AR146" s="40">
        <v>966.20999999999992</v>
      </c>
      <c r="AS146" s="41">
        <v>-0.6</v>
      </c>
      <c r="AT146" s="40">
        <v>1115.6100000000001</v>
      </c>
      <c r="AU146" s="41">
        <v>-0.3</v>
      </c>
      <c r="AV146" s="29"/>
      <c r="AW146" s="42">
        <v>0.75</v>
      </c>
      <c r="AX146" s="42">
        <v>2.7</v>
      </c>
      <c r="AY146" s="22">
        <v>3.85</v>
      </c>
      <c r="AZ146" s="42">
        <v>0</v>
      </c>
      <c r="BA146" s="22">
        <v>0</v>
      </c>
      <c r="BB146" s="29"/>
      <c r="BC146" s="43">
        <v>86.85</v>
      </c>
      <c r="BD146" s="39">
        <v>16.875107869529575</v>
      </c>
      <c r="BE146" s="43">
        <v>78.5</v>
      </c>
      <c r="BF146" s="39">
        <v>22.289070693397722</v>
      </c>
      <c r="BG146" s="43">
        <v>52.1</v>
      </c>
      <c r="BH146" s="39">
        <v>-6.9217938310895982E-2</v>
      </c>
      <c r="BI146" s="43">
        <v>18.149999999999999</v>
      </c>
      <c r="BJ146" s="39">
        <v>2.3394620903435812</v>
      </c>
      <c r="BK146" s="29"/>
    </row>
    <row r="147" spans="1:63" x14ac:dyDescent="0.35">
      <c r="A147">
        <v>7</v>
      </c>
      <c r="B147" t="s">
        <v>322</v>
      </c>
      <c r="C147" t="s">
        <v>323</v>
      </c>
      <c r="D147" s="21">
        <v>9.0649999999999994E-2</v>
      </c>
      <c r="E147" s="22">
        <v>4.3</v>
      </c>
      <c r="F147" s="21">
        <v>0.311</v>
      </c>
      <c r="G147" s="22">
        <v>26.94</v>
      </c>
      <c r="H147" s="21">
        <v>0.18709999999999999</v>
      </c>
      <c r="I147" s="22">
        <v>-12.51</v>
      </c>
      <c r="J147" s="23">
        <v>0.49809999999999999</v>
      </c>
      <c r="K147" s="22">
        <v>8.56</v>
      </c>
      <c r="L147" s="23">
        <v>555.78</v>
      </c>
      <c r="M147" s="29">
        <f t="shared" si="2"/>
        <v>1162.7</v>
      </c>
      <c r="N147" s="38">
        <v>329</v>
      </c>
      <c r="O147" s="39">
        <v>11.01</v>
      </c>
      <c r="P147" s="38">
        <v>411</v>
      </c>
      <c r="Q147" s="39">
        <v>11.19</v>
      </c>
      <c r="R147" s="29"/>
      <c r="S147" s="23">
        <v>195.92</v>
      </c>
      <c r="T147" s="22">
        <v>4.29</v>
      </c>
      <c r="U147" s="23">
        <v>195.92</v>
      </c>
      <c r="V147" s="22">
        <v>4.29</v>
      </c>
      <c r="W147" s="23">
        <v>195.92</v>
      </c>
      <c r="X147" s="22">
        <v>4.29</v>
      </c>
      <c r="Y147" s="23">
        <v>195.92</v>
      </c>
      <c r="Z147" s="22">
        <v>4.29</v>
      </c>
      <c r="AA147" s="23">
        <v>195.92</v>
      </c>
      <c r="AB147" s="22">
        <v>4.29</v>
      </c>
      <c r="AC147" s="23">
        <v>195.92</v>
      </c>
      <c r="AD147" s="22">
        <v>4.29</v>
      </c>
      <c r="AE147" s="23">
        <v>299.41999999999996</v>
      </c>
      <c r="AF147" s="22">
        <v>4.3099999999999996</v>
      </c>
      <c r="AG147" s="23">
        <v>1955.42</v>
      </c>
      <c r="AH147" s="22">
        <v>4.33</v>
      </c>
      <c r="AI147" s="23">
        <v>2369.42</v>
      </c>
      <c r="AJ147" s="22">
        <v>4.33</v>
      </c>
      <c r="AK147" s="23">
        <v>5991.92</v>
      </c>
      <c r="AL147" s="22">
        <v>4.33</v>
      </c>
      <c r="AM147" s="23">
        <v>30831.919999999998</v>
      </c>
      <c r="AN147" s="22">
        <v>4.33</v>
      </c>
      <c r="AO147" s="29"/>
      <c r="AP147" s="40">
        <v>0</v>
      </c>
      <c r="AQ147" s="41">
        <v>0</v>
      </c>
      <c r="AR147" s="40">
        <v>1080.7</v>
      </c>
      <c r="AS147" s="41">
        <v>6.25</v>
      </c>
      <c r="AT147" s="40">
        <v>1162.7</v>
      </c>
      <c r="AU147" s="41">
        <v>6.63</v>
      </c>
      <c r="AV147" s="29"/>
      <c r="AW147" s="42">
        <v>1.9</v>
      </c>
      <c r="AX147" s="42">
        <v>3.75</v>
      </c>
      <c r="AY147" s="22">
        <v>2.74</v>
      </c>
      <c r="AZ147" s="42">
        <v>0</v>
      </c>
      <c r="BA147" s="22" t="s">
        <v>775</v>
      </c>
      <c r="BB147" s="29"/>
      <c r="BC147" s="43">
        <v>86.85</v>
      </c>
      <c r="BD147" s="39">
        <v>3.58</v>
      </c>
      <c r="BE147" s="43">
        <v>78.5</v>
      </c>
      <c r="BF147" s="39">
        <v>3.56</v>
      </c>
      <c r="BG147" s="43">
        <v>52.1</v>
      </c>
      <c r="BH147" s="39">
        <v>1.96</v>
      </c>
      <c r="BI147" s="43">
        <v>14.6</v>
      </c>
      <c r="BJ147" s="39">
        <v>4.29</v>
      </c>
      <c r="BK147" s="29"/>
    </row>
    <row r="148" spans="1:63" x14ac:dyDescent="0.35">
      <c r="A148">
        <v>7</v>
      </c>
      <c r="B148" t="s">
        <v>324</v>
      </c>
      <c r="C148" t="s">
        <v>325</v>
      </c>
      <c r="D148" s="21">
        <v>5.74E-2</v>
      </c>
      <c r="E148" s="22">
        <v>6.18</v>
      </c>
      <c r="F148" s="21">
        <v>0.50870000000000004</v>
      </c>
      <c r="G148" s="22">
        <v>12.49</v>
      </c>
      <c r="H148" s="21">
        <v>6.7299999999999999E-2</v>
      </c>
      <c r="I148" s="22">
        <v>-3.49</v>
      </c>
      <c r="J148" s="23">
        <v>0.57600000000000007</v>
      </c>
      <c r="K148" s="22">
        <v>10.36</v>
      </c>
      <c r="L148" s="23">
        <v>262.5</v>
      </c>
      <c r="M148" s="29">
        <f t="shared" si="2"/>
        <v>874.41000000000008</v>
      </c>
      <c r="N148" s="38">
        <v>251.16</v>
      </c>
      <c r="O148" s="39">
        <v>4.3</v>
      </c>
      <c r="P148" s="38">
        <v>406.47</v>
      </c>
      <c r="Q148" s="39">
        <v>4.28</v>
      </c>
      <c r="R148" s="29"/>
      <c r="S148" s="23">
        <v>205.44</v>
      </c>
      <c r="T148" s="22">
        <v>6.4</v>
      </c>
      <c r="U148" s="23">
        <v>205.44</v>
      </c>
      <c r="V148" s="22">
        <v>6.4</v>
      </c>
      <c r="W148" s="23">
        <v>205.44</v>
      </c>
      <c r="X148" s="22">
        <v>6.4</v>
      </c>
      <c r="Y148" s="23">
        <v>205.44</v>
      </c>
      <c r="Z148" s="22">
        <v>6.4</v>
      </c>
      <c r="AA148" s="23">
        <v>205.44</v>
      </c>
      <c r="AB148" s="22">
        <v>6.4</v>
      </c>
      <c r="AC148" s="23">
        <v>205.44</v>
      </c>
      <c r="AD148" s="22">
        <v>6.4</v>
      </c>
      <c r="AE148" s="23">
        <v>205.44</v>
      </c>
      <c r="AF148" s="22">
        <v>6.4</v>
      </c>
      <c r="AG148" s="23">
        <v>205.44</v>
      </c>
      <c r="AH148" s="22">
        <v>6.4</v>
      </c>
      <c r="AI148" s="23">
        <v>205.44</v>
      </c>
      <c r="AJ148" s="22">
        <v>6.4</v>
      </c>
      <c r="AK148" s="23">
        <v>205.44</v>
      </c>
      <c r="AL148" s="22">
        <v>6.4</v>
      </c>
      <c r="AM148" s="23">
        <v>205.44</v>
      </c>
      <c r="AN148" s="22">
        <v>6.4</v>
      </c>
      <c r="AO148" s="29"/>
      <c r="AP148" s="40">
        <v>0</v>
      </c>
      <c r="AQ148" s="41">
        <v>0</v>
      </c>
      <c r="AR148" s="40">
        <v>719.09999999999991</v>
      </c>
      <c r="AS148" s="41">
        <v>5.58</v>
      </c>
      <c r="AT148" s="40">
        <v>874.41000000000008</v>
      </c>
      <c r="AU148" s="41">
        <v>5.34</v>
      </c>
      <c r="AV148" s="29"/>
      <c r="AW148" s="42">
        <v>1.42</v>
      </c>
      <c r="AX148" s="42">
        <v>2.85</v>
      </c>
      <c r="AY148" s="22">
        <v>4.4000000000000004</v>
      </c>
      <c r="AZ148" s="42">
        <v>0</v>
      </c>
      <c r="BA148" s="22">
        <v>0</v>
      </c>
      <c r="BB148" s="29"/>
      <c r="BC148" s="43">
        <v>86.85</v>
      </c>
      <c r="BD148" s="39">
        <v>3.55</v>
      </c>
      <c r="BE148" s="43">
        <v>78.5</v>
      </c>
      <c r="BF148" s="39">
        <v>3.56</v>
      </c>
      <c r="BG148" s="43">
        <v>52.1</v>
      </c>
      <c r="BH148" s="39">
        <v>1.94</v>
      </c>
      <c r="BI148" s="43">
        <v>13.74</v>
      </c>
      <c r="BJ148" s="39">
        <v>4.33</v>
      </c>
      <c r="BK148" s="29"/>
    </row>
    <row r="149" spans="1:63" x14ac:dyDescent="0.35">
      <c r="A149">
        <v>7</v>
      </c>
      <c r="B149" t="s">
        <v>326</v>
      </c>
      <c r="C149" t="s">
        <v>327</v>
      </c>
      <c r="D149" s="21">
        <v>6.2899999999999998E-2</v>
      </c>
      <c r="E149" s="22">
        <v>6.37</v>
      </c>
      <c r="F149" s="21">
        <v>0.31317</v>
      </c>
      <c r="G149" s="22">
        <v>8.48</v>
      </c>
      <c r="H149" s="21">
        <v>0.25216</v>
      </c>
      <c r="I149" s="22">
        <v>8.48</v>
      </c>
      <c r="J149" s="23">
        <v>0.56533</v>
      </c>
      <c r="K149" s="22">
        <v>8.48</v>
      </c>
      <c r="L149" s="23">
        <v>460.78</v>
      </c>
      <c r="M149" s="29">
        <f t="shared" si="2"/>
        <v>1004.8999999999999</v>
      </c>
      <c r="N149" s="38">
        <v>274.05</v>
      </c>
      <c r="O149" s="39">
        <v>2.2200000000000002</v>
      </c>
      <c r="P149" s="38">
        <v>333.07</v>
      </c>
      <c r="Q149" s="39">
        <v>2.2200000000000002</v>
      </c>
      <c r="R149" s="29"/>
      <c r="S149" s="23">
        <v>211.05</v>
      </c>
      <c r="T149" s="22">
        <v>1.66</v>
      </c>
      <c r="U149" s="23">
        <v>211.05</v>
      </c>
      <c r="V149" s="22">
        <v>1.66</v>
      </c>
      <c r="W149" s="23">
        <v>211.05</v>
      </c>
      <c r="X149" s="22">
        <v>1.66</v>
      </c>
      <c r="Y149" s="23">
        <v>211.05</v>
      </c>
      <c r="Z149" s="22">
        <v>1.66</v>
      </c>
      <c r="AA149" s="23">
        <v>211.05</v>
      </c>
      <c r="AB149" s="22">
        <v>1.66</v>
      </c>
      <c r="AC149" s="23">
        <v>211.05</v>
      </c>
      <c r="AD149" s="22">
        <v>1.66</v>
      </c>
      <c r="AE149" s="23">
        <v>211.05</v>
      </c>
      <c r="AF149" s="22">
        <v>1.66</v>
      </c>
      <c r="AG149" s="23">
        <v>1067.05</v>
      </c>
      <c r="AH149" s="22">
        <v>1.7</v>
      </c>
      <c r="AI149" s="23">
        <v>1281.05</v>
      </c>
      <c r="AJ149" s="22">
        <v>1.7</v>
      </c>
      <c r="AK149" s="23">
        <v>3153.55</v>
      </c>
      <c r="AL149" s="22">
        <v>1.71</v>
      </c>
      <c r="AM149" s="23">
        <v>15993.549999999997</v>
      </c>
      <c r="AN149" s="22">
        <v>1.71</v>
      </c>
      <c r="AO149" s="29"/>
      <c r="AP149" s="40">
        <v>0</v>
      </c>
      <c r="AQ149" s="41">
        <v>0</v>
      </c>
      <c r="AR149" s="40">
        <v>945.87999999999988</v>
      </c>
      <c r="AS149" s="41">
        <v>4.07</v>
      </c>
      <c r="AT149" s="40">
        <v>1004.8999999999999</v>
      </c>
      <c r="AU149" s="41">
        <v>3.96</v>
      </c>
      <c r="AV149" s="29"/>
      <c r="AW149" s="42">
        <v>1.3</v>
      </c>
      <c r="AX149" s="42">
        <v>4.55</v>
      </c>
      <c r="AY149" s="22">
        <v>2.25</v>
      </c>
      <c r="AZ149" s="42">
        <v>0</v>
      </c>
      <c r="BA149" s="22">
        <v>0</v>
      </c>
      <c r="BB149" s="29"/>
      <c r="BC149" s="43">
        <v>86.85</v>
      </c>
      <c r="BD149" s="39">
        <v>3.58</v>
      </c>
      <c r="BE149" s="43">
        <v>78.5</v>
      </c>
      <c r="BF149" s="39">
        <v>3.56</v>
      </c>
      <c r="BG149" s="43">
        <v>52.1</v>
      </c>
      <c r="BH149" s="39">
        <v>1.96</v>
      </c>
      <c r="BI149" s="43">
        <v>14.5</v>
      </c>
      <c r="BJ149" s="39">
        <v>2.11</v>
      </c>
      <c r="BK149" s="29"/>
    </row>
    <row r="150" spans="1:63" x14ac:dyDescent="0.35">
      <c r="A150">
        <v>7</v>
      </c>
      <c r="B150" t="s">
        <v>328</v>
      </c>
      <c r="C150" t="s">
        <v>329</v>
      </c>
      <c r="D150" s="21">
        <v>5.7700000000000001E-2</v>
      </c>
      <c r="E150" s="22">
        <v>31.2</v>
      </c>
      <c r="F150" s="21">
        <v>0.24360000000000001</v>
      </c>
      <c r="G150" s="22">
        <v>33.39</v>
      </c>
      <c r="H150" s="21">
        <v>0.18090000000000001</v>
      </c>
      <c r="I150" s="22">
        <v>36.56</v>
      </c>
      <c r="J150" s="23">
        <v>0.42449999999999999</v>
      </c>
      <c r="K150" s="22">
        <v>34.729999999999997</v>
      </c>
      <c r="L150" s="23">
        <v>403.69</v>
      </c>
      <c r="M150" s="29">
        <f t="shared" si="2"/>
        <v>1057.8900000000001</v>
      </c>
      <c r="N150" s="38">
        <v>352</v>
      </c>
      <c r="O150" s="39">
        <v>0</v>
      </c>
      <c r="P150" s="38">
        <v>469</v>
      </c>
      <c r="Q150" s="39">
        <v>0</v>
      </c>
      <c r="R150" s="29"/>
      <c r="S150" s="23">
        <v>185.2</v>
      </c>
      <c r="T150" s="22">
        <v>11</v>
      </c>
      <c r="U150" s="23">
        <v>185.2</v>
      </c>
      <c r="V150" s="22">
        <v>11</v>
      </c>
      <c r="W150" s="23">
        <v>185.2</v>
      </c>
      <c r="X150" s="22">
        <v>11</v>
      </c>
      <c r="Y150" s="23">
        <v>185.2</v>
      </c>
      <c r="Z150" s="22">
        <v>11</v>
      </c>
      <c r="AA150" s="23">
        <v>185.2</v>
      </c>
      <c r="AB150" s="22">
        <v>11</v>
      </c>
      <c r="AC150" s="23">
        <v>728.2</v>
      </c>
      <c r="AD150" s="22">
        <v>11.03</v>
      </c>
      <c r="AE150" s="23">
        <v>728.2</v>
      </c>
      <c r="AF150" s="22">
        <v>11.03</v>
      </c>
      <c r="AG150" s="23">
        <v>2239.1999999999998</v>
      </c>
      <c r="AH150" s="22">
        <v>11</v>
      </c>
      <c r="AI150" s="23">
        <v>2239.1999999999998</v>
      </c>
      <c r="AJ150" s="22">
        <v>11</v>
      </c>
      <c r="AK150" s="23">
        <v>6983.2</v>
      </c>
      <c r="AL150" s="22">
        <v>11.01</v>
      </c>
      <c r="AM150" s="23">
        <v>17380.2</v>
      </c>
      <c r="AN150" s="22">
        <v>11.01</v>
      </c>
      <c r="AO150" s="29"/>
      <c r="AP150" s="40">
        <v>0</v>
      </c>
      <c r="AQ150" s="41">
        <v>0</v>
      </c>
      <c r="AR150" s="40">
        <v>940.8900000000001</v>
      </c>
      <c r="AS150" s="41">
        <v>13.83</v>
      </c>
      <c r="AT150" s="40">
        <v>1057.8900000000001</v>
      </c>
      <c r="AU150" s="41">
        <v>12.12</v>
      </c>
      <c r="AV150" s="29"/>
      <c r="AW150" s="42">
        <v>7.23</v>
      </c>
      <c r="AX150" s="42">
        <v>18.43</v>
      </c>
      <c r="AY150" s="22">
        <v>7.63</v>
      </c>
      <c r="AZ150" s="42">
        <v>0</v>
      </c>
      <c r="BA150" s="22">
        <v>0</v>
      </c>
      <c r="BB150" s="29"/>
      <c r="BC150" s="43">
        <v>86.85</v>
      </c>
      <c r="BD150" s="39">
        <v>3.55</v>
      </c>
      <c r="BE150" s="43">
        <v>78.5</v>
      </c>
      <c r="BF150" s="39">
        <v>3.56</v>
      </c>
      <c r="BG150" s="43">
        <v>52.1</v>
      </c>
      <c r="BH150" s="39">
        <v>1.94</v>
      </c>
      <c r="BI150" s="43">
        <v>24.5</v>
      </c>
      <c r="BJ150" s="39">
        <v>3.38</v>
      </c>
      <c r="BK150" s="29"/>
    </row>
    <row r="151" spans="1:63" x14ac:dyDescent="0.35">
      <c r="A151">
        <v>7</v>
      </c>
      <c r="B151" t="s">
        <v>330</v>
      </c>
      <c r="C151" t="s">
        <v>331</v>
      </c>
      <c r="D151" s="21">
        <v>9.0380000000000002E-2</v>
      </c>
      <c r="E151" s="22">
        <v>7.72</v>
      </c>
      <c r="F151" s="21">
        <v>0.47767999999999999</v>
      </c>
      <c r="G151" s="22">
        <v>8.19</v>
      </c>
      <c r="H151" s="21">
        <v>0</v>
      </c>
      <c r="I151" s="22" t="s">
        <v>227</v>
      </c>
      <c r="J151" s="23">
        <v>0.47767999999999999</v>
      </c>
      <c r="K151" s="22">
        <v>8.19</v>
      </c>
      <c r="L151" s="23">
        <v>652.26</v>
      </c>
      <c r="M151" s="29">
        <f t="shared" si="2"/>
        <v>1236.3899999999999</v>
      </c>
      <c r="N151" s="38">
        <v>263.56</v>
      </c>
      <c r="O151" s="39">
        <v>2.94</v>
      </c>
      <c r="P151" s="38">
        <v>365.13</v>
      </c>
      <c r="Q151" s="39">
        <v>3.12</v>
      </c>
      <c r="R151" s="29"/>
      <c r="S151" s="23">
        <v>219</v>
      </c>
      <c r="T151" s="22">
        <v>8.9600000000000009</v>
      </c>
      <c r="U151" s="23">
        <v>219</v>
      </c>
      <c r="V151" s="22">
        <v>8.9600000000000009</v>
      </c>
      <c r="W151" s="23">
        <v>219</v>
      </c>
      <c r="X151" s="22">
        <v>8.9600000000000009</v>
      </c>
      <c r="Y151" s="23">
        <v>219</v>
      </c>
      <c r="Z151" s="22">
        <v>8.9600000000000009</v>
      </c>
      <c r="AA151" s="23">
        <v>219</v>
      </c>
      <c r="AB151" s="22">
        <v>8.9600000000000009</v>
      </c>
      <c r="AC151" s="23">
        <v>438</v>
      </c>
      <c r="AD151" s="22">
        <v>8.9600000000000009</v>
      </c>
      <c r="AE151" s="23">
        <v>657</v>
      </c>
      <c r="AF151" s="22">
        <v>8.9600000000000009</v>
      </c>
      <c r="AG151" s="23">
        <v>4818</v>
      </c>
      <c r="AH151" s="22">
        <v>8.9600000000000009</v>
      </c>
      <c r="AI151" s="23">
        <v>4818</v>
      </c>
      <c r="AJ151" s="22">
        <v>8.9600000000000009</v>
      </c>
      <c r="AK151" s="23">
        <v>9198</v>
      </c>
      <c r="AL151" s="22">
        <v>8.9600000000000009</v>
      </c>
      <c r="AM151" s="23">
        <v>9198</v>
      </c>
      <c r="AN151" s="22">
        <v>8.9600000000000009</v>
      </c>
      <c r="AO151" s="29"/>
      <c r="AP151" s="40">
        <v>0</v>
      </c>
      <c r="AQ151" s="41">
        <v>0</v>
      </c>
      <c r="AR151" s="40">
        <v>1134.82</v>
      </c>
      <c r="AS151" s="41">
        <v>6.8</v>
      </c>
      <c r="AT151" s="40">
        <v>1236.3899999999999</v>
      </c>
      <c r="AU151" s="41">
        <v>6.53</v>
      </c>
      <c r="AV151" s="29"/>
      <c r="AW151" s="42">
        <v>2.2999999999999998</v>
      </c>
      <c r="AX151" s="42">
        <v>2.2999999999999998</v>
      </c>
      <c r="AY151" s="22">
        <v>4.55</v>
      </c>
      <c r="AZ151" s="42">
        <v>0</v>
      </c>
      <c r="BA151" s="22">
        <v>0</v>
      </c>
      <c r="BB151" s="29"/>
      <c r="BC151" s="43">
        <v>86.8</v>
      </c>
      <c r="BD151" s="39">
        <v>3.58</v>
      </c>
      <c r="BE151" s="43">
        <v>78.5</v>
      </c>
      <c r="BF151" s="39">
        <v>3.56</v>
      </c>
      <c r="BG151" s="43">
        <v>52.1</v>
      </c>
      <c r="BH151" s="39">
        <v>1.96</v>
      </c>
      <c r="BI151" s="43">
        <v>13.8</v>
      </c>
      <c r="BJ151" s="39">
        <v>2.2200000000000002</v>
      </c>
      <c r="BK151" s="29"/>
    </row>
    <row r="152" spans="1:63" x14ac:dyDescent="0.35">
      <c r="A152">
        <v>7</v>
      </c>
      <c r="B152" t="s">
        <v>332</v>
      </c>
      <c r="C152" t="s">
        <v>333</v>
      </c>
      <c r="D152" s="21">
        <v>7.6700000000000004E-2</v>
      </c>
      <c r="E152" s="22">
        <v>1.47</v>
      </c>
      <c r="F152" s="21">
        <v>0.25190000000000001</v>
      </c>
      <c r="G152" s="22">
        <v>1.87</v>
      </c>
      <c r="H152" s="21">
        <v>0.21099999999999999</v>
      </c>
      <c r="I152" s="22">
        <v>1.85</v>
      </c>
      <c r="J152" s="23">
        <v>0.46289999999999998</v>
      </c>
      <c r="K152" s="22">
        <v>1.86</v>
      </c>
      <c r="L152" s="23">
        <v>330.4</v>
      </c>
      <c r="M152" s="29">
        <f t="shared" si="2"/>
        <v>903.65</v>
      </c>
      <c r="N152" s="38">
        <v>251.6</v>
      </c>
      <c r="O152" s="39">
        <v>2.4</v>
      </c>
      <c r="P152" s="38">
        <v>376.01</v>
      </c>
      <c r="Q152" s="39">
        <v>2.4</v>
      </c>
      <c r="R152" s="29"/>
      <c r="S152" s="23">
        <v>197.24</v>
      </c>
      <c r="T152" s="22">
        <v>0</v>
      </c>
      <c r="U152" s="23">
        <v>197.24</v>
      </c>
      <c r="V152" s="22">
        <v>0</v>
      </c>
      <c r="W152" s="23">
        <v>197.24</v>
      </c>
      <c r="X152" s="22">
        <v>0</v>
      </c>
      <c r="Y152" s="23">
        <v>197.24</v>
      </c>
      <c r="Z152" s="22">
        <v>0</v>
      </c>
      <c r="AA152" s="23">
        <v>197.24</v>
      </c>
      <c r="AB152" s="22">
        <v>0</v>
      </c>
      <c r="AC152" s="23">
        <v>488</v>
      </c>
      <c r="AD152" s="22">
        <v>0</v>
      </c>
      <c r="AE152" s="23">
        <v>488</v>
      </c>
      <c r="AF152" s="22">
        <v>0</v>
      </c>
      <c r="AG152" s="23">
        <v>1941.8</v>
      </c>
      <c r="AH152" s="22">
        <v>0</v>
      </c>
      <c r="AI152" s="23">
        <v>2523.3200000000002</v>
      </c>
      <c r="AJ152" s="22">
        <v>0</v>
      </c>
      <c r="AK152" s="23">
        <v>5721.68</v>
      </c>
      <c r="AL152" s="22">
        <v>0</v>
      </c>
      <c r="AM152" s="23">
        <v>28982.48</v>
      </c>
      <c r="AN152" s="22">
        <v>0</v>
      </c>
      <c r="AO152" s="29"/>
      <c r="AP152" s="40">
        <v>0</v>
      </c>
      <c r="AQ152" s="41">
        <v>0</v>
      </c>
      <c r="AR152" s="40">
        <v>779.24</v>
      </c>
      <c r="AS152" s="41">
        <v>1.39</v>
      </c>
      <c r="AT152" s="40">
        <v>903.65</v>
      </c>
      <c r="AU152" s="41">
        <v>1.53</v>
      </c>
      <c r="AV152" s="29"/>
      <c r="AW152" s="42">
        <v>1.1499999999999999</v>
      </c>
      <c r="AX152" s="42">
        <v>1.1499999999999999</v>
      </c>
      <c r="AY152" s="22">
        <v>4.55</v>
      </c>
      <c r="AZ152" s="42">
        <v>0</v>
      </c>
      <c r="BA152" s="22">
        <v>0</v>
      </c>
      <c r="BB152" s="29"/>
      <c r="BC152" s="43">
        <v>86.85</v>
      </c>
      <c r="BD152" s="39">
        <v>3.58</v>
      </c>
      <c r="BE152" s="43">
        <v>78.5</v>
      </c>
      <c r="BF152" s="39">
        <v>3.56</v>
      </c>
      <c r="BG152" s="43">
        <v>52.1</v>
      </c>
      <c r="BH152" s="39">
        <v>1.96</v>
      </c>
      <c r="BI152" s="43">
        <v>14.85</v>
      </c>
      <c r="BJ152" s="39">
        <v>0.34</v>
      </c>
      <c r="BK152" s="29"/>
    </row>
    <row r="153" spans="1:63" x14ac:dyDescent="0.35">
      <c r="A153">
        <v>7</v>
      </c>
      <c r="B153" t="s">
        <v>334</v>
      </c>
      <c r="C153" t="s">
        <v>335</v>
      </c>
      <c r="D153" s="21">
        <v>8.9899999999999994E-2</v>
      </c>
      <c r="E153" s="22">
        <v>8.3800000000000008</v>
      </c>
      <c r="F153" s="21">
        <v>0.39100000000000001</v>
      </c>
      <c r="G153" s="22">
        <v>6.32</v>
      </c>
      <c r="H153" s="21">
        <v>0.29239999999999999</v>
      </c>
      <c r="I153" s="22">
        <v>6.34</v>
      </c>
      <c r="J153" s="23">
        <v>0.68340000000000001</v>
      </c>
      <c r="K153" s="22">
        <v>6.33</v>
      </c>
      <c r="L153" s="23">
        <v>981.66</v>
      </c>
      <c r="M153" s="29">
        <f t="shared" si="2"/>
        <v>1635.4599999999998</v>
      </c>
      <c r="N153" s="38">
        <v>209.24</v>
      </c>
      <c r="O153" s="39">
        <v>4.04</v>
      </c>
      <c r="P153" s="38">
        <v>418.48</v>
      </c>
      <c r="Q153" s="39">
        <v>4.04</v>
      </c>
      <c r="R153" s="29"/>
      <c r="S153" s="23">
        <v>235.32</v>
      </c>
      <c r="T153" s="22">
        <v>7.8</v>
      </c>
      <c r="U153" s="23">
        <v>235.32</v>
      </c>
      <c r="V153" s="22">
        <v>7.8</v>
      </c>
      <c r="W153" s="23">
        <v>235.32</v>
      </c>
      <c r="X153" s="22">
        <v>7.8</v>
      </c>
      <c r="Y153" s="23">
        <v>235.32</v>
      </c>
      <c r="Z153" s="22">
        <v>7.8</v>
      </c>
      <c r="AA153" s="23">
        <v>235.32</v>
      </c>
      <c r="AB153" s="22">
        <v>7.8</v>
      </c>
      <c r="AC153" s="23">
        <v>235.32</v>
      </c>
      <c r="AD153" s="22">
        <v>7.8</v>
      </c>
      <c r="AE153" s="23">
        <v>235.32</v>
      </c>
      <c r="AF153" s="22">
        <v>7.8</v>
      </c>
      <c r="AG153" s="23">
        <v>235.32</v>
      </c>
      <c r="AH153" s="22">
        <v>7.8</v>
      </c>
      <c r="AI153" s="23">
        <v>235.32</v>
      </c>
      <c r="AJ153" s="22">
        <v>7.8</v>
      </c>
      <c r="AK153" s="23">
        <v>235.32</v>
      </c>
      <c r="AL153" s="22">
        <v>7.8</v>
      </c>
      <c r="AM153" s="23">
        <v>235.32</v>
      </c>
      <c r="AN153" s="22">
        <v>7.8</v>
      </c>
      <c r="AO153" s="29"/>
      <c r="AP153" s="40">
        <v>0</v>
      </c>
      <c r="AQ153" s="41">
        <v>0</v>
      </c>
      <c r="AR153" s="40">
        <v>1426.22</v>
      </c>
      <c r="AS153" s="41">
        <v>7.63</v>
      </c>
      <c r="AT153" s="40">
        <v>1635.4599999999998</v>
      </c>
      <c r="AU153" s="41">
        <v>7.15</v>
      </c>
      <c r="AV153" s="29"/>
      <c r="AW153" s="42">
        <v>2.19</v>
      </c>
      <c r="AX153" s="42">
        <v>2.19</v>
      </c>
      <c r="AY153" s="22">
        <v>2.82</v>
      </c>
      <c r="AZ153" s="42">
        <v>0</v>
      </c>
      <c r="BA153" s="22">
        <v>0</v>
      </c>
      <c r="BB153" s="29"/>
      <c r="BC153" s="43">
        <v>86.85</v>
      </c>
      <c r="BD153" s="39">
        <v>3.64</v>
      </c>
      <c r="BE153" s="43">
        <v>78.5</v>
      </c>
      <c r="BF153" s="39">
        <v>3.56</v>
      </c>
      <c r="BG153" s="43">
        <v>51.1</v>
      </c>
      <c r="BH153" s="39">
        <v>6.24</v>
      </c>
      <c r="BI153" s="43">
        <v>16.600000000000001</v>
      </c>
      <c r="BJ153" s="39">
        <v>32.799999999999997</v>
      </c>
      <c r="BK153" s="29"/>
    </row>
    <row r="154" spans="1:63" x14ac:dyDescent="0.35">
      <c r="A154">
        <v>7</v>
      </c>
      <c r="B154" t="s">
        <v>336</v>
      </c>
      <c r="C154" t="s">
        <v>337</v>
      </c>
      <c r="D154" s="21">
        <v>0.1114</v>
      </c>
      <c r="E154" s="22">
        <v>5.78</v>
      </c>
      <c r="F154" s="21">
        <v>0.46050000000000002</v>
      </c>
      <c r="G154" s="22">
        <v>19.03</v>
      </c>
      <c r="H154" s="21">
        <v>0.27100000000000002</v>
      </c>
      <c r="I154" s="22">
        <v>12.94</v>
      </c>
      <c r="J154" s="23">
        <v>0.73150000000000004</v>
      </c>
      <c r="K154" s="22">
        <v>16.7</v>
      </c>
      <c r="L154" s="23">
        <v>1233.79</v>
      </c>
      <c r="M154" s="29">
        <f t="shared" si="2"/>
        <v>2116.79</v>
      </c>
      <c r="N154" s="38">
        <v>313.76</v>
      </c>
      <c r="O154" s="39">
        <v>3.3</v>
      </c>
      <c r="P154" s="38">
        <v>570.22</v>
      </c>
      <c r="Q154" s="39">
        <v>9.24</v>
      </c>
      <c r="R154" s="29"/>
      <c r="S154" s="23">
        <v>312.77999999999997</v>
      </c>
      <c r="T154" s="22">
        <v>9.2799999999999994</v>
      </c>
      <c r="U154" s="23">
        <v>312.77999999999997</v>
      </c>
      <c r="V154" s="22">
        <v>9.2799999999999994</v>
      </c>
      <c r="W154" s="23" t="s">
        <v>773</v>
      </c>
      <c r="X154" s="22" t="s">
        <v>773</v>
      </c>
      <c r="Y154" s="23" t="s">
        <v>773</v>
      </c>
      <c r="Z154" s="22" t="s">
        <v>773</v>
      </c>
      <c r="AA154" s="23" t="s">
        <v>773</v>
      </c>
      <c r="AB154" s="22" t="s">
        <v>773</v>
      </c>
      <c r="AC154" s="23" t="s">
        <v>773</v>
      </c>
      <c r="AD154" s="22" t="s">
        <v>773</v>
      </c>
      <c r="AE154" s="23" t="s">
        <v>773</v>
      </c>
      <c r="AF154" s="22" t="s">
        <v>773</v>
      </c>
      <c r="AG154" s="23" t="s">
        <v>773</v>
      </c>
      <c r="AH154" s="22" t="s">
        <v>773</v>
      </c>
      <c r="AI154" s="23" t="s">
        <v>773</v>
      </c>
      <c r="AJ154" s="22" t="s">
        <v>773</v>
      </c>
      <c r="AK154" s="23" t="s">
        <v>773</v>
      </c>
      <c r="AL154" s="22" t="s">
        <v>773</v>
      </c>
      <c r="AM154" s="23" t="s">
        <v>773</v>
      </c>
      <c r="AN154" s="22" t="s">
        <v>773</v>
      </c>
      <c r="AO154" s="29"/>
      <c r="AP154" s="40">
        <v>0</v>
      </c>
      <c r="AQ154" s="41">
        <v>0</v>
      </c>
      <c r="AR154" s="40">
        <v>1860.33</v>
      </c>
      <c r="AS154" s="41">
        <v>5.92</v>
      </c>
      <c r="AT154" s="40">
        <v>2116.79</v>
      </c>
      <c r="AU154" s="41">
        <v>7.2</v>
      </c>
      <c r="AV154" s="29"/>
      <c r="AW154" s="42">
        <v>4.0999999999999996</v>
      </c>
      <c r="AX154" s="42">
        <v>5.3</v>
      </c>
      <c r="AY154" s="22">
        <v>2.91</v>
      </c>
      <c r="AZ154" s="42">
        <v>0</v>
      </c>
      <c r="BA154" s="22">
        <v>0</v>
      </c>
      <c r="BB154" s="29"/>
      <c r="BC154" s="43">
        <v>86.85</v>
      </c>
      <c r="BD154" s="39">
        <v>3.55</v>
      </c>
      <c r="BE154" s="43">
        <v>78.5</v>
      </c>
      <c r="BF154" s="39">
        <v>3.56</v>
      </c>
      <c r="BG154" s="43">
        <v>52.1</v>
      </c>
      <c r="BH154" s="39">
        <v>1.94</v>
      </c>
      <c r="BI154" s="43">
        <v>17.100000000000001</v>
      </c>
      <c r="BJ154" s="39">
        <v>3.01</v>
      </c>
      <c r="BK154" s="29"/>
    </row>
    <row r="155" spans="1:63" x14ac:dyDescent="0.35">
      <c r="A155">
        <v>7</v>
      </c>
      <c r="B155" t="s">
        <v>338</v>
      </c>
      <c r="C155" t="s">
        <v>339</v>
      </c>
      <c r="D155" s="21">
        <v>7.1989999999999998E-2</v>
      </c>
      <c r="E155" s="22">
        <v>7.79</v>
      </c>
      <c r="F155" s="21">
        <v>0.47225</v>
      </c>
      <c r="G155" s="22">
        <v>7.07</v>
      </c>
      <c r="H155" s="21">
        <v>0</v>
      </c>
      <c r="I155" s="22" t="s">
        <v>227</v>
      </c>
      <c r="J155" s="23">
        <v>0.47225</v>
      </c>
      <c r="K155" s="22">
        <v>7.07</v>
      </c>
      <c r="L155" s="23">
        <v>408.89</v>
      </c>
      <c r="M155" s="29">
        <f t="shared" si="2"/>
        <v>965.58999999999992</v>
      </c>
      <c r="N155" s="38">
        <v>235.77</v>
      </c>
      <c r="O155" s="39">
        <v>0.59</v>
      </c>
      <c r="P155" s="38">
        <v>332.7</v>
      </c>
      <c r="Q155" s="39">
        <v>0.83</v>
      </c>
      <c r="R155" s="29"/>
      <c r="S155" s="23">
        <v>224</v>
      </c>
      <c r="T155" s="22">
        <v>3.02</v>
      </c>
      <c r="U155" s="23">
        <v>224</v>
      </c>
      <c r="V155" s="22">
        <v>3.02</v>
      </c>
      <c r="W155" s="23">
        <v>224</v>
      </c>
      <c r="X155" s="22">
        <v>3.02</v>
      </c>
      <c r="Y155" s="23">
        <v>224</v>
      </c>
      <c r="Z155" s="22">
        <v>3.02</v>
      </c>
      <c r="AA155" s="23">
        <v>224</v>
      </c>
      <c r="AB155" s="22">
        <v>3.02</v>
      </c>
      <c r="AC155" s="23">
        <v>287.2</v>
      </c>
      <c r="AD155" s="22">
        <v>3</v>
      </c>
      <c r="AE155" s="23">
        <v>350.4</v>
      </c>
      <c r="AF155" s="22">
        <v>2.99</v>
      </c>
      <c r="AG155" s="23">
        <v>1361.6</v>
      </c>
      <c r="AH155" s="22">
        <v>2.95</v>
      </c>
      <c r="AI155" s="23">
        <v>1614.4</v>
      </c>
      <c r="AJ155" s="22">
        <v>2.94</v>
      </c>
      <c r="AK155" s="23">
        <v>3826.4</v>
      </c>
      <c r="AL155" s="22">
        <v>2.94</v>
      </c>
      <c r="AM155" s="23">
        <v>18994.400000000001</v>
      </c>
      <c r="AN155" s="22">
        <v>2.93</v>
      </c>
      <c r="AO155" s="29"/>
      <c r="AP155" s="40">
        <v>0</v>
      </c>
      <c r="AQ155" s="41">
        <v>0</v>
      </c>
      <c r="AR155" s="40">
        <v>868.66</v>
      </c>
      <c r="AS155" s="41">
        <v>4.51</v>
      </c>
      <c r="AT155" s="40">
        <v>965.58999999999992</v>
      </c>
      <c r="AU155" s="41">
        <v>4.1900000000000004</v>
      </c>
      <c r="AV155" s="29"/>
      <c r="AW155" s="42">
        <v>2.35</v>
      </c>
      <c r="AX155" s="42">
        <v>2.5</v>
      </c>
      <c r="AY155" s="22">
        <v>16.28</v>
      </c>
      <c r="AZ155" s="42">
        <v>0</v>
      </c>
      <c r="BA155" s="22">
        <v>0</v>
      </c>
      <c r="BB155" s="29"/>
      <c r="BC155" s="43">
        <v>86.8</v>
      </c>
      <c r="BD155" s="39">
        <v>3.58</v>
      </c>
      <c r="BE155" s="43">
        <v>78.5</v>
      </c>
      <c r="BF155" s="39">
        <v>3.56</v>
      </c>
      <c r="BG155" s="43">
        <v>52.1</v>
      </c>
      <c r="BH155" s="39">
        <v>1.96</v>
      </c>
      <c r="BI155" s="43">
        <v>10</v>
      </c>
      <c r="BJ155" s="39">
        <v>3.09</v>
      </c>
      <c r="BK155" s="29"/>
    </row>
    <row r="156" spans="1:63" x14ac:dyDescent="0.35">
      <c r="A156">
        <v>7</v>
      </c>
      <c r="B156" t="s">
        <v>340</v>
      </c>
      <c r="C156" t="s">
        <v>341</v>
      </c>
      <c r="D156" s="21">
        <v>9.733E-2</v>
      </c>
      <c r="E156" s="22">
        <v>4.29</v>
      </c>
      <c r="F156" s="21">
        <v>0.43258000000000002</v>
      </c>
      <c r="G156" s="22">
        <v>-3.12</v>
      </c>
      <c r="H156" s="21">
        <v>0.37624999999999997</v>
      </c>
      <c r="I156" s="22">
        <v>-0.21</v>
      </c>
      <c r="J156" s="23">
        <v>0.80882999999999994</v>
      </c>
      <c r="K156" s="22">
        <v>-1.79</v>
      </c>
      <c r="L156" s="23">
        <v>302.86</v>
      </c>
      <c r="M156" s="29">
        <f t="shared" si="2"/>
        <v>1001.86</v>
      </c>
      <c r="N156" s="38">
        <v>329</v>
      </c>
      <c r="O156" s="39">
        <v>3.46</v>
      </c>
      <c r="P156" s="38">
        <v>499</v>
      </c>
      <c r="Q156" s="39">
        <v>3.53</v>
      </c>
      <c r="R156" s="29"/>
      <c r="S156" s="23">
        <v>200</v>
      </c>
      <c r="T156" s="22">
        <v>47.22</v>
      </c>
      <c r="U156" s="23">
        <v>200</v>
      </c>
      <c r="V156" s="22">
        <v>47.22</v>
      </c>
      <c r="W156" s="23">
        <v>200</v>
      </c>
      <c r="X156" s="22">
        <v>47.22</v>
      </c>
      <c r="Y156" s="23">
        <v>200</v>
      </c>
      <c r="Z156" s="22">
        <v>47.22</v>
      </c>
      <c r="AA156" s="23">
        <v>200</v>
      </c>
      <c r="AB156" s="22">
        <v>47.22</v>
      </c>
      <c r="AC156" s="23">
        <v>200</v>
      </c>
      <c r="AD156" s="22">
        <v>47.22</v>
      </c>
      <c r="AE156" s="23">
        <v>200</v>
      </c>
      <c r="AF156" s="22">
        <v>47.22</v>
      </c>
      <c r="AG156" s="23">
        <v>200</v>
      </c>
      <c r="AH156" s="22">
        <v>47.22</v>
      </c>
      <c r="AI156" s="23">
        <v>200</v>
      </c>
      <c r="AJ156" s="22">
        <v>47.22</v>
      </c>
      <c r="AK156" s="23">
        <v>200</v>
      </c>
      <c r="AL156" s="22">
        <v>47.22</v>
      </c>
      <c r="AM156" s="23">
        <v>200</v>
      </c>
      <c r="AN156" s="22">
        <v>47.22</v>
      </c>
      <c r="AO156" s="29"/>
      <c r="AP156" s="40">
        <v>0</v>
      </c>
      <c r="AQ156" s="41">
        <v>0</v>
      </c>
      <c r="AR156" s="40">
        <v>831.86</v>
      </c>
      <c r="AS156" s="41">
        <v>11.77</v>
      </c>
      <c r="AT156" s="40">
        <v>1001.86</v>
      </c>
      <c r="AU156" s="41">
        <v>10.31</v>
      </c>
      <c r="AV156" s="29"/>
      <c r="AW156" s="42">
        <v>2.15</v>
      </c>
      <c r="AX156" s="42">
        <v>2.15</v>
      </c>
      <c r="AY156" s="22">
        <v>22.16</v>
      </c>
      <c r="AZ156" s="42">
        <v>0</v>
      </c>
      <c r="BA156" s="22">
        <v>0</v>
      </c>
      <c r="BB156" s="29"/>
      <c r="BC156" s="43">
        <v>83.85</v>
      </c>
      <c r="BD156" s="39">
        <v>0</v>
      </c>
      <c r="BE156" s="43">
        <v>75.8</v>
      </c>
      <c r="BF156" s="39">
        <v>0</v>
      </c>
      <c r="BG156" s="43">
        <v>52.1</v>
      </c>
      <c r="BH156" s="39">
        <v>1.96</v>
      </c>
      <c r="BI156" s="43">
        <v>10.4</v>
      </c>
      <c r="BJ156" s="39">
        <v>3.48</v>
      </c>
      <c r="BK156" s="29"/>
    </row>
    <row r="157" spans="1:63" x14ac:dyDescent="0.35">
      <c r="A157">
        <v>7</v>
      </c>
      <c r="B157" t="s">
        <v>342</v>
      </c>
      <c r="C157" t="s">
        <v>343</v>
      </c>
      <c r="D157" s="21">
        <v>6.7000000000000004E-2</v>
      </c>
      <c r="E157" s="22">
        <v>10.18</v>
      </c>
      <c r="F157" s="21">
        <v>0.2752</v>
      </c>
      <c r="G157" s="22">
        <v>9.8000000000000007</v>
      </c>
      <c r="H157" s="21">
        <v>0.26150000000000001</v>
      </c>
      <c r="I157" s="22">
        <v>9.81</v>
      </c>
      <c r="J157" s="23">
        <v>0.53669999999999995</v>
      </c>
      <c r="K157" s="22">
        <v>9.8000000000000007</v>
      </c>
      <c r="L157" s="23">
        <v>393.28</v>
      </c>
      <c r="M157" s="29">
        <f t="shared" si="2"/>
        <v>1123.3999999999999</v>
      </c>
      <c r="N157" s="38">
        <v>383.7</v>
      </c>
      <c r="O157" s="39">
        <v>2.2000000000000002</v>
      </c>
      <c r="P157" s="38">
        <v>483.8</v>
      </c>
      <c r="Q157" s="39">
        <v>1.98</v>
      </c>
      <c r="R157" s="29"/>
      <c r="S157" s="23">
        <v>246.32</v>
      </c>
      <c r="T157" s="22">
        <v>4.37</v>
      </c>
      <c r="U157" s="23">
        <v>246.32</v>
      </c>
      <c r="V157" s="22">
        <v>4.37</v>
      </c>
      <c r="W157" s="23">
        <v>246.32</v>
      </c>
      <c r="X157" s="22">
        <v>4.37</v>
      </c>
      <c r="Y157" s="23">
        <v>246.32</v>
      </c>
      <c r="Z157" s="22">
        <v>4.37</v>
      </c>
      <c r="AA157" s="23">
        <v>246.32</v>
      </c>
      <c r="AB157" s="22">
        <v>4.37</v>
      </c>
      <c r="AC157" s="23">
        <v>246.32</v>
      </c>
      <c r="AD157" s="22">
        <v>4.37</v>
      </c>
      <c r="AE157" s="23">
        <v>246.32</v>
      </c>
      <c r="AF157" s="22">
        <v>4.37</v>
      </c>
      <c r="AG157" s="23">
        <v>1812.7199999999998</v>
      </c>
      <c r="AH157" s="22">
        <v>2.48</v>
      </c>
      <c r="AI157" s="23">
        <v>2204.3199999999997</v>
      </c>
      <c r="AJ157" s="22">
        <v>2.4300000000000002</v>
      </c>
      <c r="AK157" s="23">
        <v>5630.8199999999988</v>
      </c>
      <c r="AL157" s="22">
        <v>1.79</v>
      </c>
      <c r="AM157" s="23">
        <v>29126.819999999996</v>
      </c>
      <c r="AN157" s="22">
        <v>2.21</v>
      </c>
      <c r="AO157" s="29"/>
      <c r="AP157" s="40">
        <v>0</v>
      </c>
      <c r="AQ157" s="41">
        <v>0</v>
      </c>
      <c r="AR157" s="40">
        <v>1023.3</v>
      </c>
      <c r="AS157" s="41">
        <v>5.67</v>
      </c>
      <c r="AT157" s="40">
        <v>1123.3999999999999</v>
      </c>
      <c r="AU157" s="41">
        <v>5.25</v>
      </c>
      <c r="AV157" s="29"/>
      <c r="AW157" s="42">
        <v>3.32</v>
      </c>
      <c r="AX157" s="42">
        <v>3.32</v>
      </c>
      <c r="AY157" s="22">
        <v>2.15</v>
      </c>
      <c r="AZ157" s="42">
        <v>0</v>
      </c>
      <c r="BA157" s="22">
        <v>0</v>
      </c>
      <c r="BB157" s="29"/>
      <c r="BC157" s="43">
        <v>86.85</v>
      </c>
      <c r="BD157" s="39">
        <v>3.58</v>
      </c>
      <c r="BE157" s="43">
        <v>78.5</v>
      </c>
      <c r="BF157" s="39">
        <v>3.56</v>
      </c>
      <c r="BG157" s="43">
        <v>52.1</v>
      </c>
      <c r="BH157" s="39">
        <v>1.94</v>
      </c>
      <c r="BI157" s="43">
        <v>11.75</v>
      </c>
      <c r="BJ157" s="39">
        <v>2.17</v>
      </c>
      <c r="BK157" s="29"/>
    </row>
    <row r="158" spans="1:63" x14ac:dyDescent="0.35">
      <c r="A158">
        <v>7</v>
      </c>
      <c r="B158" t="s">
        <v>344</v>
      </c>
      <c r="C158" t="s">
        <v>345</v>
      </c>
      <c r="D158" s="21">
        <v>7.8299999999999995E-2</v>
      </c>
      <c r="E158" s="22">
        <v>14.83</v>
      </c>
      <c r="F158" s="21">
        <v>0.38700000000000001</v>
      </c>
      <c r="G158" s="22">
        <v>15.38</v>
      </c>
      <c r="H158" s="21">
        <v>0.27889999999999998</v>
      </c>
      <c r="I158" s="22">
        <v>14.58</v>
      </c>
      <c r="J158" s="23">
        <v>0.66589999999999994</v>
      </c>
      <c r="K158" s="22">
        <v>15.04</v>
      </c>
      <c r="L158" s="23">
        <v>364.21</v>
      </c>
      <c r="M158" s="29">
        <f t="shared" si="2"/>
        <v>967.91000000000008</v>
      </c>
      <c r="N158" s="38">
        <v>238.35</v>
      </c>
      <c r="O158" s="39">
        <v>1.4</v>
      </c>
      <c r="P158" s="38">
        <v>288.99</v>
      </c>
      <c r="Q158" s="39">
        <v>-0.06</v>
      </c>
      <c r="R158" s="29"/>
      <c r="S158" s="23">
        <v>314.70999999999998</v>
      </c>
      <c r="T158" s="22">
        <v>3</v>
      </c>
      <c r="U158" s="23">
        <v>314.70999999999998</v>
      </c>
      <c r="V158" s="22">
        <v>3</v>
      </c>
      <c r="W158" s="23" t="s">
        <v>773</v>
      </c>
      <c r="X158" s="22" t="s">
        <v>773</v>
      </c>
      <c r="Y158" s="23" t="s">
        <v>773</v>
      </c>
      <c r="Z158" s="22" t="s">
        <v>773</v>
      </c>
      <c r="AA158" s="23" t="s">
        <v>773</v>
      </c>
      <c r="AB158" s="22" t="s">
        <v>773</v>
      </c>
      <c r="AC158" s="23" t="s">
        <v>773</v>
      </c>
      <c r="AD158" s="22" t="s">
        <v>773</v>
      </c>
      <c r="AE158" s="23" t="s">
        <v>773</v>
      </c>
      <c r="AF158" s="22" t="s">
        <v>773</v>
      </c>
      <c r="AG158" s="23" t="s">
        <v>773</v>
      </c>
      <c r="AH158" s="22" t="s">
        <v>773</v>
      </c>
      <c r="AI158" s="23" t="s">
        <v>773</v>
      </c>
      <c r="AJ158" s="22" t="s">
        <v>773</v>
      </c>
      <c r="AK158" s="23" t="s">
        <v>773</v>
      </c>
      <c r="AL158" s="22" t="s">
        <v>773</v>
      </c>
      <c r="AM158" s="23" t="s">
        <v>773</v>
      </c>
      <c r="AN158" s="22" t="s">
        <v>773</v>
      </c>
      <c r="AO158" s="29"/>
      <c r="AP158" s="40">
        <v>0</v>
      </c>
      <c r="AQ158" s="41">
        <v>0</v>
      </c>
      <c r="AR158" s="40">
        <v>917.27</v>
      </c>
      <c r="AS158" s="41">
        <v>6.93</v>
      </c>
      <c r="AT158" s="40">
        <v>967.91000000000008</v>
      </c>
      <c r="AU158" s="41">
        <v>6.14</v>
      </c>
      <c r="AV158" s="29"/>
      <c r="AW158" s="42">
        <v>1</v>
      </c>
      <c r="AX158" s="42">
        <v>1</v>
      </c>
      <c r="AY158" s="22">
        <v>0</v>
      </c>
      <c r="AZ158" s="42">
        <v>0</v>
      </c>
      <c r="BA158" s="22">
        <v>0</v>
      </c>
      <c r="BB158" s="29"/>
      <c r="BC158" s="43">
        <v>86.85</v>
      </c>
      <c r="BD158" s="39">
        <v>3.58</v>
      </c>
      <c r="BE158" s="43">
        <v>78.5</v>
      </c>
      <c r="BF158" s="39">
        <v>3.56</v>
      </c>
      <c r="BG158" s="43">
        <v>52.1</v>
      </c>
      <c r="BH158" s="39">
        <v>1.96</v>
      </c>
      <c r="BI158" s="43">
        <v>17.100000000000001</v>
      </c>
      <c r="BJ158" s="39">
        <v>3.01</v>
      </c>
      <c r="BK158" s="29"/>
    </row>
    <row r="159" spans="1:63" x14ac:dyDescent="0.35">
      <c r="A159">
        <v>7</v>
      </c>
      <c r="B159" t="s">
        <v>346</v>
      </c>
      <c r="C159" t="s">
        <v>347</v>
      </c>
      <c r="D159" s="21">
        <v>9.3100000000000002E-2</v>
      </c>
      <c r="E159" s="22">
        <v>4.5599999999999996</v>
      </c>
      <c r="F159" s="21">
        <v>0.18859999999999999</v>
      </c>
      <c r="G159" s="22">
        <v>8.24</v>
      </c>
      <c r="H159" s="21">
        <v>0.15190000000000001</v>
      </c>
      <c r="I159" s="22">
        <v>10.25</v>
      </c>
      <c r="J159" s="23">
        <v>0.34050000000000002</v>
      </c>
      <c r="K159" s="22">
        <v>9.1300000000000008</v>
      </c>
      <c r="L159" s="23">
        <v>447.73</v>
      </c>
      <c r="M159" s="29">
        <f t="shared" si="2"/>
        <v>1029.1199999999999</v>
      </c>
      <c r="N159" s="38">
        <v>266.64999999999998</v>
      </c>
      <c r="O159" s="39">
        <v>-11.47</v>
      </c>
      <c r="P159" s="38">
        <v>392.64</v>
      </c>
      <c r="Q159" s="39">
        <v>-6.91</v>
      </c>
      <c r="R159" s="29"/>
      <c r="S159" s="23">
        <v>188.75</v>
      </c>
      <c r="T159" s="22">
        <v>3.74</v>
      </c>
      <c r="U159" s="23">
        <v>188.75</v>
      </c>
      <c r="V159" s="22">
        <v>3.74</v>
      </c>
      <c r="W159" s="23" t="s">
        <v>773</v>
      </c>
      <c r="X159" s="22" t="s">
        <v>773</v>
      </c>
      <c r="Y159" s="23" t="s">
        <v>773</v>
      </c>
      <c r="Z159" s="22" t="s">
        <v>773</v>
      </c>
      <c r="AA159" s="23" t="s">
        <v>773</v>
      </c>
      <c r="AB159" s="22" t="s">
        <v>773</v>
      </c>
      <c r="AC159" s="23" t="s">
        <v>773</v>
      </c>
      <c r="AD159" s="22" t="s">
        <v>773</v>
      </c>
      <c r="AE159" s="23" t="s">
        <v>773</v>
      </c>
      <c r="AF159" s="22" t="s">
        <v>773</v>
      </c>
      <c r="AG159" s="23" t="s">
        <v>773</v>
      </c>
      <c r="AH159" s="22" t="s">
        <v>773</v>
      </c>
      <c r="AI159" s="23" t="s">
        <v>773</v>
      </c>
      <c r="AJ159" s="22" t="s">
        <v>773</v>
      </c>
      <c r="AK159" s="23" t="s">
        <v>773</v>
      </c>
      <c r="AL159" s="22" t="s">
        <v>773</v>
      </c>
      <c r="AM159" s="23" t="s">
        <v>773</v>
      </c>
      <c r="AN159" s="22" t="s">
        <v>773</v>
      </c>
      <c r="AO159" s="29"/>
      <c r="AP159" s="40">
        <v>0</v>
      </c>
      <c r="AQ159" s="41">
        <v>0</v>
      </c>
      <c r="AR159" s="40">
        <v>903.13</v>
      </c>
      <c r="AS159" s="41">
        <v>-0.9</v>
      </c>
      <c r="AT159" s="40">
        <v>1029.1199999999999</v>
      </c>
      <c r="AU159" s="41">
        <v>-0.28000000000000003</v>
      </c>
      <c r="AV159" s="29"/>
      <c r="AW159" s="42">
        <v>1.65</v>
      </c>
      <c r="AX159" s="42">
        <v>1.65</v>
      </c>
      <c r="AY159" s="22">
        <v>3.12</v>
      </c>
      <c r="AZ159" s="42">
        <v>0</v>
      </c>
      <c r="BA159" s="22">
        <v>0</v>
      </c>
      <c r="BB159" s="29"/>
      <c r="BC159" s="43">
        <v>86.85</v>
      </c>
      <c r="BD159" s="39">
        <v>3.58</v>
      </c>
      <c r="BE159" s="43">
        <v>78.5</v>
      </c>
      <c r="BF159" s="39">
        <v>3.56</v>
      </c>
      <c r="BG159" s="43">
        <v>52.1</v>
      </c>
      <c r="BH159" s="39">
        <v>1.96</v>
      </c>
      <c r="BI159" s="43">
        <v>9.15</v>
      </c>
      <c r="BJ159" s="39">
        <v>2.81</v>
      </c>
      <c r="BK159" s="29"/>
    </row>
    <row r="160" spans="1:63" x14ac:dyDescent="0.35">
      <c r="A160">
        <v>7</v>
      </c>
      <c r="B160" t="s">
        <v>348</v>
      </c>
      <c r="C160" t="s">
        <v>349</v>
      </c>
      <c r="D160" s="21">
        <v>9.4500000000000001E-2</v>
      </c>
      <c r="E160" s="22">
        <v>35.43</v>
      </c>
      <c r="F160" s="21">
        <v>0.1867</v>
      </c>
      <c r="G160" s="22">
        <v>9.99</v>
      </c>
      <c r="H160" s="21">
        <v>0.15740000000000001</v>
      </c>
      <c r="I160" s="22">
        <v>16.3</v>
      </c>
      <c r="J160" s="23">
        <v>0.34410000000000002</v>
      </c>
      <c r="K160" s="22">
        <v>12.79</v>
      </c>
      <c r="L160" s="23">
        <v>434.96</v>
      </c>
      <c r="M160" s="29">
        <f t="shared" si="2"/>
        <v>1077.8599999999999</v>
      </c>
      <c r="N160" s="38">
        <v>309.10000000000002</v>
      </c>
      <c r="O160" s="39">
        <v>4.99</v>
      </c>
      <c r="P160" s="38">
        <v>416.45</v>
      </c>
      <c r="Q160" s="39">
        <v>5.01</v>
      </c>
      <c r="R160" s="29"/>
      <c r="S160" s="23">
        <v>226.45</v>
      </c>
      <c r="T160" s="22">
        <v>17.97</v>
      </c>
      <c r="U160" s="23">
        <v>226.45</v>
      </c>
      <c r="V160" s="22">
        <v>17.97</v>
      </c>
      <c r="W160" s="23">
        <v>226.45</v>
      </c>
      <c r="X160" s="22">
        <v>17.97</v>
      </c>
      <c r="Y160" s="23">
        <v>226.45</v>
      </c>
      <c r="Z160" s="22">
        <v>17.97</v>
      </c>
      <c r="AA160" s="23">
        <v>226.45</v>
      </c>
      <c r="AB160" s="22">
        <v>17.97</v>
      </c>
      <c r="AC160" s="23">
        <v>256.13</v>
      </c>
      <c r="AD160" s="22">
        <v>17.95</v>
      </c>
      <c r="AE160" s="23">
        <v>285.81</v>
      </c>
      <c r="AF160" s="22">
        <v>17.93</v>
      </c>
      <c r="AG160" s="23">
        <v>760.69</v>
      </c>
      <c r="AH160" s="22">
        <v>17.84</v>
      </c>
      <c r="AI160" s="23">
        <v>879.41000000000008</v>
      </c>
      <c r="AJ160" s="22">
        <v>17.829999999999998</v>
      </c>
      <c r="AK160" s="23">
        <v>1918.21</v>
      </c>
      <c r="AL160" s="22">
        <v>17.8</v>
      </c>
      <c r="AM160" s="23">
        <v>9041.41</v>
      </c>
      <c r="AN160" s="22">
        <v>17.78</v>
      </c>
      <c r="AO160" s="29"/>
      <c r="AP160" s="40">
        <v>0</v>
      </c>
      <c r="AQ160" s="41">
        <v>0</v>
      </c>
      <c r="AR160" s="40">
        <v>970.51</v>
      </c>
      <c r="AS160" s="41">
        <v>20.18</v>
      </c>
      <c r="AT160" s="40">
        <v>1077.8599999999999</v>
      </c>
      <c r="AU160" s="41">
        <v>18.48</v>
      </c>
      <c r="AV160" s="29"/>
      <c r="AW160" s="42">
        <v>1.75</v>
      </c>
      <c r="AX160" s="42">
        <v>3.85</v>
      </c>
      <c r="AY160" s="22">
        <v>13.24</v>
      </c>
      <c r="AZ160" s="42">
        <v>0</v>
      </c>
      <c r="BA160" s="22">
        <v>0</v>
      </c>
      <c r="BB160" s="29"/>
      <c r="BC160" s="43">
        <v>86.85</v>
      </c>
      <c r="BD160" s="39">
        <v>3.58</v>
      </c>
      <c r="BE160" s="43">
        <v>78.5</v>
      </c>
      <c r="BF160" s="39">
        <v>3.56</v>
      </c>
      <c r="BG160" s="43">
        <v>52.1</v>
      </c>
      <c r="BH160" s="39">
        <v>1.96</v>
      </c>
      <c r="BI160" s="43">
        <v>11</v>
      </c>
      <c r="BJ160" s="39">
        <v>30.95</v>
      </c>
      <c r="BK160" s="29"/>
    </row>
    <row r="161" spans="1:63" x14ac:dyDescent="0.35">
      <c r="A161">
        <v>7</v>
      </c>
      <c r="B161" t="s">
        <v>350</v>
      </c>
      <c r="C161" t="s">
        <v>351</v>
      </c>
      <c r="D161" s="21">
        <v>0.1154</v>
      </c>
      <c r="E161" s="22">
        <v>20.84</v>
      </c>
      <c r="F161" s="21">
        <v>0.47289999999999999</v>
      </c>
      <c r="G161" s="22">
        <v>6.45</v>
      </c>
      <c r="H161" s="21">
        <v>0.4032</v>
      </c>
      <c r="I161" s="22">
        <v>9.51</v>
      </c>
      <c r="J161" s="23">
        <v>0.87609999999999999</v>
      </c>
      <c r="K161" s="22">
        <v>7.83</v>
      </c>
      <c r="L161" s="23">
        <v>452.22</v>
      </c>
      <c r="M161" s="29">
        <f t="shared" si="2"/>
        <v>1098.6199999999999</v>
      </c>
      <c r="N161" s="38">
        <v>360.6</v>
      </c>
      <c r="O161" s="39">
        <v>3.62</v>
      </c>
      <c r="P161" s="38">
        <v>448.8</v>
      </c>
      <c r="Q161" s="39">
        <v>3.89</v>
      </c>
      <c r="R161" s="29"/>
      <c r="S161" s="23">
        <v>197.6</v>
      </c>
      <c r="T161" s="22">
        <v>4.25</v>
      </c>
      <c r="U161" s="23">
        <v>197.6</v>
      </c>
      <c r="V161" s="22">
        <v>4.25</v>
      </c>
      <c r="W161" s="23" t="s">
        <v>773</v>
      </c>
      <c r="X161" s="22" t="s">
        <v>773</v>
      </c>
      <c r="Y161" s="23" t="s">
        <v>773</v>
      </c>
      <c r="Z161" s="22" t="s">
        <v>773</v>
      </c>
      <c r="AA161" s="23" t="s">
        <v>773</v>
      </c>
      <c r="AB161" s="22" t="s">
        <v>773</v>
      </c>
      <c r="AC161" s="23" t="s">
        <v>773</v>
      </c>
      <c r="AD161" s="22" t="s">
        <v>773</v>
      </c>
      <c r="AE161" s="23" t="s">
        <v>773</v>
      </c>
      <c r="AF161" s="22" t="s">
        <v>773</v>
      </c>
      <c r="AG161" s="23" t="s">
        <v>773</v>
      </c>
      <c r="AH161" s="22" t="s">
        <v>773</v>
      </c>
      <c r="AI161" s="23" t="s">
        <v>773</v>
      </c>
      <c r="AJ161" s="22" t="s">
        <v>773</v>
      </c>
      <c r="AK161" s="23" t="s">
        <v>773</v>
      </c>
      <c r="AL161" s="22" t="s">
        <v>773</v>
      </c>
      <c r="AM161" s="23" t="s">
        <v>773</v>
      </c>
      <c r="AN161" s="22" t="s">
        <v>773</v>
      </c>
      <c r="AO161" s="29"/>
      <c r="AP161" s="40">
        <v>0</v>
      </c>
      <c r="AQ161" s="41">
        <v>0</v>
      </c>
      <c r="AR161" s="40">
        <v>1010.4200000000001</v>
      </c>
      <c r="AS161" s="41">
        <v>10.82</v>
      </c>
      <c r="AT161" s="40">
        <v>1098.6199999999999</v>
      </c>
      <c r="AU161" s="41">
        <v>10.33</v>
      </c>
      <c r="AV161" s="29"/>
      <c r="AW161" s="42">
        <v>2.75</v>
      </c>
      <c r="AX161" s="42">
        <v>2.75</v>
      </c>
      <c r="AY161" s="22">
        <v>1.85</v>
      </c>
      <c r="AZ161" s="42">
        <v>0</v>
      </c>
      <c r="BA161" s="22">
        <v>0</v>
      </c>
      <c r="BB161" s="29"/>
      <c r="BC161" s="43">
        <v>86.85</v>
      </c>
      <c r="BD161" s="39">
        <v>3.58</v>
      </c>
      <c r="BE161" s="43">
        <v>78.5</v>
      </c>
      <c r="BF161" s="39">
        <v>3.56</v>
      </c>
      <c r="BG161" s="43">
        <v>52.1</v>
      </c>
      <c r="BH161" s="39">
        <v>1.96</v>
      </c>
      <c r="BI161" s="43">
        <v>11.15</v>
      </c>
      <c r="BJ161" s="39">
        <v>2.76</v>
      </c>
      <c r="BK161" s="29"/>
    </row>
    <row r="162" spans="1:63" x14ac:dyDescent="0.35">
      <c r="A162">
        <v>7</v>
      </c>
      <c r="B162" t="s">
        <v>352</v>
      </c>
      <c r="C162" t="s">
        <v>353</v>
      </c>
      <c r="D162" s="21">
        <v>6.2300000000000001E-2</v>
      </c>
      <c r="E162" s="22">
        <v>3.27</v>
      </c>
      <c r="F162" s="21">
        <v>0.1595</v>
      </c>
      <c r="G162" s="22">
        <v>4.32</v>
      </c>
      <c r="H162" s="21">
        <v>0.1203</v>
      </c>
      <c r="I162" s="22">
        <v>4.46</v>
      </c>
      <c r="J162" s="23">
        <v>0.27979999999999999</v>
      </c>
      <c r="K162" s="22">
        <v>4.38</v>
      </c>
      <c r="L162" s="23">
        <v>471.49</v>
      </c>
      <c r="M162" s="29">
        <f t="shared" si="2"/>
        <v>1143.6400000000001</v>
      </c>
      <c r="N162" s="38">
        <v>267.8</v>
      </c>
      <c r="O162" s="39">
        <v>4.49</v>
      </c>
      <c r="P162" s="38">
        <v>420.95</v>
      </c>
      <c r="Q162" s="39">
        <v>4.49</v>
      </c>
      <c r="R162" s="29"/>
      <c r="S162" s="23">
        <v>251.2</v>
      </c>
      <c r="T162" s="22">
        <v>3.93</v>
      </c>
      <c r="U162" s="23">
        <v>251.2</v>
      </c>
      <c r="V162" s="22">
        <v>3.93</v>
      </c>
      <c r="W162" s="23">
        <v>495.9</v>
      </c>
      <c r="X162" s="22">
        <v>3.93</v>
      </c>
      <c r="Y162" s="23">
        <v>495.9</v>
      </c>
      <c r="Z162" s="22">
        <v>3.93</v>
      </c>
      <c r="AA162" s="23">
        <v>495.9</v>
      </c>
      <c r="AB162" s="22">
        <v>3.93</v>
      </c>
      <c r="AC162" s="23">
        <v>495.9</v>
      </c>
      <c r="AD162" s="22">
        <v>3.93</v>
      </c>
      <c r="AE162" s="23">
        <v>618.20000000000005</v>
      </c>
      <c r="AF162" s="22">
        <v>3.93</v>
      </c>
      <c r="AG162" s="23">
        <v>1964.3500000000001</v>
      </c>
      <c r="AH162" s="22">
        <v>3.93</v>
      </c>
      <c r="AI162" s="23">
        <v>1964.3500000000001</v>
      </c>
      <c r="AJ162" s="22">
        <v>3.93</v>
      </c>
      <c r="AK162" s="23">
        <v>3922.2999999999997</v>
      </c>
      <c r="AL162" s="22">
        <v>3.93</v>
      </c>
      <c r="AM162" s="23">
        <v>7593.55</v>
      </c>
      <c r="AN162" s="22">
        <v>3.93</v>
      </c>
      <c r="AO162" s="29"/>
      <c r="AP162" s="40">
        <v>0</v>
      </c>
      <c r="AQ162" s="41">
        <v>0</v>
      </c>
      <c r="AR162" s="40">
        <v>990.49</v>
      </c>
      <c r="AS162" s="41">
        <v>3.76</v>
      </c>
      <c r="AT162" s="40">
        <v>1143.6400000000001</v>
      </c>
      <c r="AU162" s="41">
        <v>3.86</v>
      </c>
      <c r="AV162" s="29"/>
      <c r="AW162" s="42">
        <v>2.4</v>
      </c>
      <c r="AX162" s="42">
        <v>2.4</v>
      </c>
      <c r="AY162" s="22">
        <v>20</v>
      </c>
      <c r="AZ162" s="42">
        <v>0</v>
      </c>
      <c r="BA162" s="22">
        <v>0</v>
      </c>
      <c r="BB162" s="29"/>
      <c r="BC162" s="43">
        <v>86.85</v>
      </c>
      <c r="BD162" s="39">
        <v>3.58</v>
      </c>
      <c r="BE162" s="43">
        <v>78.5</v>
      </c>
      <c r="BF162" s="39">
        <v>3.56</v>
      </c>
      <c r="BG162" s="43">
        <v>52.1</v>
      </c>
      <c r="BH162" s="39">
        <v>1.96</v>
      </c>
      <c r="BI162" s="43">
        <v>14.2</v>
      </c>
      <c r="BJ162" s="39">
        <v>1.43</v>
      </c>
      <c r="BK162" s="29"/>
    </row>
    <row r="163" spans="1:63" x14ac:dyDescent="0.35">
      <c r="A163">
        <v>7</v>
      </c>
      <c r="B163" t="s">
        <v>354</v>
      </c>
      <c r="C163" t="s">
        <v>355</v>
      </c>
      <c r="D163" s="21">
        <v>7.1599999999999997E-2</v>
      </c>
      <c r="E163" s="22">
        <v>2.86</v>
      </c>
      <c r="F163" s="21">
        <v>0.30474000000000001</v>
      </c>
      <c r="G163" s="22">
        <v>9.3800000000000008</v>
      </c>
      <c r="H163" s="21">
        <v>0.24384</v>
      </c>
      <c r="I163" s="22">
        <v>9.74</v>
      </c>
      <c r="J163" s="23">
        <v>0.54858000000000007</v>
      </c>
      <c r="K163" s="22">
        <v>9.5399999999999991</v>
      </c>
      <c r="L163" s="23">
        <v>450.21</v>
      </c>
      <c r="M163" s="29">
        <f t="shared" si="2"/>
        <v>1136.6099999999999</v>
      </c>
      <c r="N163" s="38">
        <v>310.08</v>
      </c>
      <c r="O163" s="39">
        <v>4.62</v>
      </c>
      <c r="P163" s="38">
        <v>499.8</v>
      </c>
      <c r="Q163" s="39">
        <v>4.5999999999999996</v>
      </c>
      <c r="R163" s="29"/>
      <c r="S163" s="23">
        <v>186.6</v>
      </c>
      <c r="T163" s="22">
        <v>11.49</v>
      </c>
      <c r="U163" s="23">
        <v>186.6</v>
      </c>
      <c r="V163" s="22">
        <v>11.49</v>
      </c>
      <c r="W163" s="23">
        <v>186.6</v>
      </c>
      <c r="X163" s="22">
        <v>11.49</v>
      </c>
      <c r="Y163" s="23">
        <v>186.6</v>
      </c>
      <c r="Z163" s="22">
        <v>11.49</v>
      </c>
      <c r="AA163" s="23">
        <v>186.6</v>
      </c>
      <c r="AB163" s="22">
        <v>11.49</v>
      </c>
      <c r="AC163" s="23">
        <v>186.6</v>
      </c>
      <c r="AD163" s="22">
        <v>11.49</v>
      </c>
      <c r="AE163" s="23">
        <v>186.6</v>
      </c>
      <c r="AF163" s="22">
        <v>11.49</v>
      </c>
      <c r="AG163" s="23">
        <v>186.6</v>
      </c>
      <c r="AH163" s="22">
        <v>11.49</v>
      </c>
      <c r="AI163" s="23">
        <v>186.6</v>
      </c>
      <c r="AJ163" s="22">
        <v>11.49</v>
      </c>
      <c r="AK163" s="23">
        <v>186.6</v>
      </c>
      <c r="AL163" s="22">
        <v>11.49</v>
      </c>
      <c r="AM163" s="23">
        <v>186.6</v>
      </c>
      <c r="AN163" s="22">
        <v>11.49</v>
      </c>
      <c r="AO163" s="29"/>
      <c r="AP163" s="40">
        <v>0</v>
      </c>
      <c r="AQ163" s="41">
        <v>0</v>
      </c>
      <c r="AR163" s="40">
        <v>946.89</v>
      </c>
      <c r="AS163" s="41">
        <v>5.04</v>
      </c>
      <c r="AT163" s="40">
        <v>1136.6099999999999</v>
      </c>
      <c r="AU163" s="41">
        <v>4.96</v>
      </c>
      <c r="AV163" s="29"/>
      <c r="AW163" s="42">
        <v>2.4</v>
      </c>
      <c r="AX163" s="42">
        <v>6</v>
      </c>
      <c r="AY163" s="22">
        <v>20</v>
      </c>
      <c r="AZ163" s="42">
        <v>108</v>
      </c>
      <c r="BA163" s="22">
        <v>3.57</v>
      </c>
      <c r="BB163" s="29"/>
      <c r="BC163" s="43">
        <v>86.85</v>
      </c>
      <c r="BD163" s="39">
        <v>3.55</v>
      </c>
      <c r="BE163" s="43">
        <v>78.5</v>
      </c>
      <c r="BF163" s="39">
        <v>3.56</v>
      </c>
      <c r="BG163" s="43">
        <v>52.1</v>
      </c>
      <c r="BH163" s="39">
        <v>1.94</v>
      </c>
      <c r="BI163" s="43">
        <v>24.4</v>
      </c>
      <c r="BJ163" s="39">
        <v>3.39</v>
      </c>
      <c r="BK163" s="29"/>
    </row>
    <row r="164" spans="1:63" x14ac:dyDescent="0.35">
      <c r="A164">
        <v>7</v>
      </c>
      <c r="B164" t="s">
        <v>356</v>
      </c>
      <c r="C164" t="s">
        <v>357</v>
      </c>
      <c r="D164" s="21">
        <v>6.8430000000000005E-2</v>
      </c>
      <c r="E164" s="22">
        <v>1.61</v>
      </c>
      <c r="F164" s="21">
        <v>0.29896</v>
      </c>
      <c r="G164" s="22">
        <v>2.94</v>
      </c>
      <c r="H164" s="21">
        <v>0.26130999999999999</v>
      </c>
      <c r="I164" s="22">
        <v>1.79</v>
      </c>
      <c r="J164" s="23">
        <v>0.56027000000000005</v>
      </c>
      <c r="K164" s="22">
        <v>2.4</v>
      </c>
      <c r="L164" s="23">
        <v>390.62</v>
      </c>
      <c r="M164" s="29">
        <f t="shared" si="2"/>
        <v>1066.67</v>
      </c>
      <c r="N164" s="38">
        <v>367.68</v>
      </c>
      <c r="O164" s="39">
        <v>11.99</v>
      </c>
      <c r="P164" s="38">
        <v>498.12</v>
      </c>
      <c r="Q164" s="39">
        <v>11.98</v>
      </c>
      <c r="R164" s="29"/>
      <c r="S164" s="23">
        <v>177.93</v>
      </c>
      <c r="T164" s="22">
        <v>13.8</v>
      </c>
      <c r="U164" s="23">
        <v>177.93</v>
      </c>
      <c r="V164" s="22">
        <v>13.8</v>
      </c>
      <c r="W164" s="23">
        <v>177.93</v>
      </c>
      <c r="X164" s="22">
        <v>13.8</v>
      </c>
      <c r="Y164" s="23">
        <v>177.93</v>
      </c>
      <c r="Z164" s="22">
        <v>13.8</v>
      </c>
      <c r="AA164" s="23">
        <v>212.03</v>
      </c>
      <c r="AB164" s="22">
        <v>13.77</v>
      </c>
      <c r="AC164" s="23">
        <v>280.23</v>
      </c>
      <c r="AD164" s="22">
        <v>13.75</v>
      </c>
      <c r="AE164" s="23">
        <v>348.43</v>
      </c>
      <c r="AF164" s="22">
        <v>13.73</v>
      </c>
      <c r="AG164" s="23">
        <v>1439.63</v>
      </c>
      <c r="AH164" s="22">
        <v>13.68</v>
      </c>
      <c r="AI164" s="23">
        <v>1712.43</v>
      </c>
      <c r="AJ164" s="22">
        <v>13.68</v>
      </c>
      <c r="AK164" s="23">
        <v>4099.43</v>
      </c>
      <c r="AL164" s="22">
        <v>13.67</v>
      </c>
      <c r="AM164" s="23">
        <v>20467.43</v>
      </c>
      <c r="AN164" s="22">
        <v>13.67</v>
      </c>
      <c r="AO164" s="29"/>
      <c r="AP164" s="40">
        <v>0</v>
      </c>
      <c r="AQ164" s="41">
        <v>0</v>
      </c>
      <c r="AR164" s="40">
        <v>936.23</v>
      </c>
      <c r="AS164" s="41">
        <v>7.72</v>
      </c>
      <c r="AT164" s="40">
        <v>1066.67</v>
      </c>
      <c r="AU164" s="41">
        <v>8.2200000000000006</v>
      </c>
      <c r="AV164" s="29"/>
      <c r="AW164" s="42">
        <v>3.64</v>
      </c>
      <c r="AX164" s="42">
        <v>9.27</v>
      </c>
      <c r="AY164" s="22">
        <v>7.63</v>
      </c>
      <c r="AZ164" s="42">
        <v>0</v>
      </c>
      <c r="BA164" s="22">
        <v>0</v>
      </c>
      <c r="BB164" s="29"/>
      <c r="BC164" s="43">
        <v>86.85</v>
      </c>
      <c r="BD164" s="39">
        <v>3.58</v>
      </c>
      <c r="BE164" s="43">
        <v>78.5</v>
      </c>
      <c r="BF164" s="39">
        <v>3.56</v>
      </c>
      <c r="BG164" s="43">
        <v>52.1</v>
      </c>
      <c r="BH164" s="39">
        <v>1.96</v>
      </c>
      <c r="BI164" s="43">
        <v>18.45</v>
      </c>
      <c r="BJ164" s="39">
        <v>0</v>
      </c>
      <c r="BK164" s="29"/>
    </row>
    <row r="165" spans="1:63" x14ac:dyDescent="0.35">
      <c r="A165">
        <v>7</v>
      </c>
      <c r="B165" t="s">
        <v>358</v>
      </c>
      <c r="C165" t="s">
        <v>359</v>
      </c>
      <c r="D165" s="21">
        <v>8.4599999999999995E-2</v>
      </c>
      <c r="E165" s="22">
        <v>16.47</v>
      </c>
      <c r="F165" s="21">
        <v>0.29020000000000001</v>
      </c>
      <c r="G165" s="22">
        <v>46.94</v>
      </c>
      <c r="H165" s="21">
        <v>0.20930000000000001</v>
      </c>
      <c r="I165" s="22">
        <v>44.9</v>
      </c>
      <c r="J165" s="23">
        <v>0.49950000000000006</v>
      </c>
      <c r="K165" s="22">
        <v>46.07</v>
      </c>
      <c r="L165" s="23">
        <v>417.61</v>
      </c>
      <c r="M165" s="29">
        <f t="shared" si="2"/>
        <v>1075.0900000000001</v>
      </c>
      <c r="N165" s="38">
        <v>354.36</v>
      </c>
      <c r="O165" s="39">
        <v>6.64</v>
      </c>
      <c r="P165" s="38">
        <v>444.84</v>
      </c>
      <c r="Q165" s="39">
        <v>6.49</v>
      </c>
      <c r="R165" s="29"/>
      <c r="S165" s="23">
        <v>212.64</v>
      </c>
      <c r="T165" s="22">
        <v>0</v>
      </c>
      <c r="U165" s="23">
        <v>212.64</v>
      </c>
      <c r="V165" s="22">
        <v>0</v>
      </c>
      <c r="W165" s="23">
        <v>212.64</v>
      </c>
      <c r="X165" s="22">
        <v>0</v>
      </c>
      <c r="Y165" s="23">
        <v>212.64</v>
      </c>
      <c r="Z165" s="22">
        <v>0</v>
      </c>
      <c r="AA165" s="23">
        <v>212.64</v>
      </c>
      <c r="AB165" s="22">
        <v>0</v>
      </c>
      <c r="AC165" s="23">
        <v>312</v>
      </c>
      <c r="AD165" s="22">
        <v>0</v>
      </c>
      <c r="AE165" s="23">
        <v>411.36</v>
      </c>
      <c r="AF165" s="22">
        <v>0</v>
      </c>
      <c r="AG165" s="23">
        <v>2001.12</v>
      </c>
      <c r="AH165" s="22">
        <v>0</v>
      </c>
      <c r="AI165" s="23">
        <v>2398.56</v>
      </c>
      <c r="AJ165" s="22">
        <v>0</v>
      </c>
      <c r="AK165" s="23">
        <v>5878.16</v>
      </c>
      <c r="AL165" s="22">
        <v>0</v>
      </c>
      <c r="AM165" s="23">
        <v>29722.560000000001</v>
      </c>
      <c r="AN165" s="22">
        <v>0</v>
      </c>
      <c r="AO165" s="29"/>
      <c r="AP165" s="40">
        <v>0</v>
      </c>
      <c r="AQ165" s="41">
        <v>0</v>
      </c>
      <c r="AR165" s="40">
        <v>984.61</v>
      </c>
      <c r="AS165" s="41">
        <v>8.98</v>
      </c>
      <c r="AT165" s="40">
        <v>1075.0900000000001</v>
      </c>
      <c r="AU165" s="41">
        <v>8.7100000000000009</v>
      </c>
      <c r="AV165" s="29"/>
      <c r="AW165" s="42">
        <v>2</v>
      </c>
      <c r="AX165" s="42">
        <v>2</v>
      </c>
      <c r="AY165" s="22">
        <v>53.85</v>
      </c>
      <c r="AZ165" s="42">
        <v>0</v>
      </c>
      <c r="BA165" s="22">
        <v>0</v>
      </c>
      <c r="BB165" s="29"/>
      <c r="BC165" s="43">
        <v>86.85</v>
      </c>
      <c r="BD165" s="39">
        <v>3.58</v>
      </c>
      <c r="BE165" s="43">
        <v>75.8</v>
      </c>
      <c r="BF165" s="39">
        <v>0</v>
      </c>
      <c r="BG165" s="43">
        <v>52.1</v>
      </c>
      <c r="BH165" s="39">
        <v>1.96</v>
      </c>
      <c r="BI165" s="43">
        <v>17.100000000000001</v>
      </c>
      <c r="BJ165" s="39">
        <v>3.01</v>
      </c>
      <c r="BK165" s="29"/>
    </row>
    <row r="166" spans="1:63" x14ac:dyDescent="0.35">
      <c r="A166">
        <v>7</v>
      </c>
      <c r="B166" t="s">
        <v>360</v>
      </c>
      <c r="C166" t="s">
        <v>361</v>
      </c>
      <c r="D166" s="21">
        <v>8.14E-2</v>
      </c>
      <c r="E166" s="22">
        <v>6.31</v>
      </c>
      <c r="F166" s="21">
        <v>0.3019</v>
      </c>
      <c r="G166" s="22">
        <v>9.02</v>
      </c>
      <c r="H166" s="21">
        <v>0.249</v>
      </c>
      <c r="I166" s="22">
        <v>8.9</v>
      </c>
      <c r="J166" s="23">
        <v>0.55089999999999995</v>
      </c>
      <c r="K166" s="22">
        <v>8.9600000000000009</v>
      </c>
      <c r="L166" s="23">
        <v>685.41</v>
      </c>
      <c r="M166" s="29">
        <f t="shared" si="2"/>
        <v>1433.26</v>
      </c>
      <c r="N166" s="38">
        <v>364.89</v>
      </c>
      <c r="O166" s="39">
        <v>11.46</v>
      </c>
      <c r="P166" s="38">
        <v>456.12</v>
      </c>
      <c r="Q166" s="39">
        <v>11.46</v>
      </c>
      <c r="R166" s="29"/>
      <c r="S166" s="23">
        <v>291.73</v>
      </c>
      <c r="T166" s="22">
        <v>5.79</v>
      </c>
      <c r="U166" s="23">
        <v>291.73</v>
      </c>
      <c r="V166" s="22">
        <v>5.79</v>
      </c>
      <c r="W166" s="23">
        <v>291.73</v>
      </c>
      <c r="X166" s="22">
        <v>5.79</v>
      </c>
      <c r="Y166" s="23">
        <v>291.73</v>
      </c>
      <c r="Z166" s="22">
        <v>5.79</v>
      </c>
      <c r="AA166" s="23">
        <v>291.73</v>
      </c>
      <c r="AB166" s="22">
        <v>5.79</v>
      </c>
      <c r="AC166" s="23">
        <v>291.73</v>
      </c>
      <c r="AD166" s="22">
        <v>5.79</v>
      </c>
      <c r="AE166" s="23">
        <v>291.73</v>
      </c>
      <c r="AF166" s="22">
        <v>5.79</v>
      </c>
      <c r="AG166" s="23">
        <v>291.73</v>
      </c>
      <c r="AH166" s="22">
        <v>5.79</v>
      </c>
      <c r="AI166" s="23">
        <v>291.73</v>
      </c>
      <c r="AJ166" s="22">
        <v>5.79</v>
      </c>
      <c r="AK166" s="23">
        <v>291.73</v>
      </c>
      <c r="AL166" s="22">
        <v>5.79</v>
      </c>
      <c r="AM166" s="23">
        <v>291.73</v>
      </c>
      <c r="AN166" s="22">
        <v>5.79</v>
      </c>
      <c r="AO166" s="29"/>
      <c r="AP166" s="40">
        <v>0</v>
      </c>
      <c r="AQ166" s="41">
        <v>0</v>
      </c>
      <c r="AR166" s="40">
        <v>1342.03</v>
      </c>
      <c r="AS166" s="41">
        <v>7.55</v>
      </c>
      <c r="AT166" s="40">
        <v>1433.26</v>
      </c>
      <c r="AU166" s="41">
        <v>7.79</v>
      </c>
      <c r="AV166" s="29"/>
      <c r="AW166" s="42">
        <v>5</v>
      </c>
      <c r="AX166" s="42">
        <v>5</v>
      </c>
      <c r="AY166" s="22" t="s">
        <v>774</v>
      </c>
      <c r="AZ166" s="42">
        <v>0</v>
      </c>
      <c r="BA166" s="22">
        <v>0</v>
      </c>
      <c r="BB166" s="29"/>
      <c r="BC166" s="43">
        <v>86.85</v>
      </c>
      <c r="BD166" s="39">
        <v>3.55</v>
      </c>
      <c r="BE166" s="43">
        <v>78.5</v>
      </c>
      <c r="BF166" s="39">
        <v>3.56</v>
      </c>
      <c r="BG166" s="43">
        <v>52.1</v>
      </c>
      <c r="BH166" s="39">
        <v>1.94</v>
      </c>
      <c r="BI166" s="43">
        <v>14.4</v>
      </c>
      <c r="BJ166" s="39">
        <v>3.6</v>
      </c>
      <c r="BK166" s="29"/>
    </row>
    <row r="167" spans="1:63" x14ac:dyDescent="0.35">
      <c r="A167">
        <v>7</v>
      </c>
      <c r="B167" t="s">
        <v>362</v>
      </c>
      <c r="C167" t="s">
        <v>363</v>
      </c>
      <c r="D167" s="21">
        <v>9.0899999999999995E-2</v>
      </c>
      <c r="E167" s="22">
        <v>27.98</v>
      </c>
      <c r="F167" s="21">
        <v>0.37013000000000001</v>
      </c>
      <c r="G167" s="22">
        <v>20.14</v>
      </c>
      <c r="H167" s="21">
        <v>0</v>
      </c>
      <c r="I167" s="22" t="s">
        <v>227</v>
      </c>
      <c r="J167" s="23">
        <v>0.37013000000000001</v>
      </c>
      <c r="K167" s="22">
        <v>20.14</v>
      </c>
      <c r="L167" s="23">
        <v>566.23</v>
      </c>
      <c r="M167" s="29">
        <f t="shared" si="2"/>
        <v>1143.19</v>
      </c>
      <c r="N167" s="38">
        <v>219.48</v>
      </c>
      <c r="O167" s="39">
        <v>2.58</v>
      </c>
      <c r="P167" s="38">
        <v>354.96</v>
      </c>
      <c r="Q167" s="39">
        <v>2.61</v>
      </c>
      <c r="R167" s="29"/>
      <c r="S167" s="23">
        <v>222</v>
      </c>
      <c r="T167" s="22">
        <v>2.2999999999999998</v>
      </c>
      <c r="U167" s="23">
        <v>222</v>
      </c>
      <c r="V167" s="22">
        <v>2.2999999999999998</v>
      </c>
      <c r="W167" s="23">
        <v>222</v>
      </c>
      <c r="X167" s="22">
        <v>2.2999999999999998</v>
      </c>
      <c r="Y167" s="23">
        <v>222</v>
      </c>
      <c r="Z167" s="22">
        <v>2.2999999999999998</v>
      </c>
      <c r="AA167" s="23">
        <v>222</v>
      </c>
      <c r="AB167" s="22">
        <v>2.2999999999999998</v>
      </c>
      <c r="AC167" s="23">
        <v>326</v>
      </c>
      <c r="AD167" s="22">
        <v>2.19</v>
      </c>
      <c r="AE167" s="23">
        <v>326</v>
      </c>
      <c r="AF167" s="22">
        <v>-23.11</v>
      </c>
      <c r="AG167" s="23">
        <v>702</v>
      </c>
      <c r="AH167" s="22">
        <v>2.1800000000000002</v>
      </c>
      <c r="AI167" s="23">
        <v>702</v>
      </c>
      <c r="AJ167" s="22">
        <v>2.1800000000000002</v>
      </c>
      <c r="AK167" s="23">
        <v>1182</v>
      </c>
      <c r="AL167" s="22">
        <v>2.0699999999999998</v>
      </c>
      <c r="AM167" s="23">
        <v>5022</v>
      </c>
      <c r="AN167" s="22">
        <v>1.95</v>
      </c>
      <c r="AO167" s="29"/>
      <c r="AP167" s="40">
        <v>0</v>
      </c>
      <c r="AQ167" s="41">
        <v>0</v>
      </c>
      <c r="AR167" s="40">
        <v>1007.71</v>
      </c>
      <c r="AS167" s="41">
        <v>15.38</v>
      </c>
      <c r="AT167" s="40">
        <v>1143.19</v>
      </c>
      <c r="AU167" s="41">
        <v>13.71</v>
      </c>
      <c r="AV167" s="29"/>
      <c r="AW167" s="42">
        <v>2.2000000000000002</v>
      </c>
      <c r="AX167" s="42">
        <v>2.2000000000000002</v>
      </c>
      <c r="AY167" s="22">
        <v>4.76</v>
      </c>
      <c r="AZ167" s="42">
        <v>0</v>
      </c>
      <c r="BA167" s="22">
        <v>0</v>
      </c>
      <c r="BB167" s="29"/>
      <c r="BC167" s="43">
        <v>86.8</v>
      </c>
      <c r="BD167" s="39">
        <v>3.58</v>
      </c>
      <c r="BE167" s="43">
        <v>78.5</v>
      </c>
      <c r="BF167" s="39">
        <v>3.56</v>
      </c>
      <c r="BG167" s="43">
        <v>52.1</v>
      </c>
      <c r="BH167" s="39">
        <v>1.96</v>
      </c>
      <c r="BI167" s="43">
        <v>11.6</v>
      </c>
      <c r="BJ167" s="39">
        <v>2.65</v>
      </c>
      <c r="BK167" s="29"/>
    </row>
    <row r="168" spans="1:63" x14ac:dyDescent="0.35">
      <c r="A168">
        <v>7</v>
      </c>
      <c r="B168" t="s">
        <v>364</v>
      </c>
      <c r="C168" t="s">
        <v>365</v>
      </c>
      <c r="D168" s="21">
        <v>6.4100000000000004E-2</v>
      </c>
      <c r="E168" s="22">
        <v>6.21</v>
      </c>
      <c r="F168" s="21">
        <v>0.3034</v>
      </c>
      <c r="G168" s="22">
        <v>10.050000000000001</v>
      </c>
      <c r="H168" s="21">
        <v>0.2026</v>
      </c>
      <c r="I168" s="22">
        <v>10</v>
      </c>
      <c r="J168" s="23">
        <v>0.50600000000000001</v>
      </c>
      <c r="K168" s="22">
        <v>10.029999999999999</v>
      </c>
      <c r="L168" s="23">
        <v>390.6</v>
      </c>
      <c r="M168" s="29">
        <f t="shared" si="2"/>
        <v>1044.27</v>
      </c>
      <c r="N168" s="38">
        <v>257.74</v>
      </c>
      <c r="O168" s="39">
        <v>7.4</v>
      </c>
      <c r="P168" s="38">
        <v>427.68</v>
      </c>
      <c r="Q168" s="39">
        <v>7.38</v>
      </c>
      <c r="R168" s="29"/>
      <c r="S168" s="23">
        <v>225.99</v>
      </c>
      <c r="T168" s="22">
        <v>10.07</v>
      </c>
      <c r="U168" s="23">
        <v>225.99</v>
      </c>
      <c r="V168" s="22">
        <v>10.07</v>
      </c>
      <c r="W168" s="23">
        <v>225.99</v>
      </c>
      <c r="X168" s="22">
        <v>10.07</v>
      </c>
      <c r="Y168" s="23">
        <v>225.99</v>
      </c>
      <c r="Z168" s="22">
        <v>10.07</v>
      </c>
      <c r="AA168" s="23">
        <v>225.99</v>
      </c>
      <c r="AB168" s="22">
        <v>10.07</v>
      </c>
      <c r="AC168" s="23">
        <v>225.99</v>
      </c>
      <c r="AD168" s="22">
        <v>10.07</v>
      </c>
      <c r="AE168" s="23">
        <v>225.99</v>
      </c>
      <c r="AF168" s="22">
        <v>10.07</v>
      </c>
      <c r="AG168" s="23">
        <v>225.99</v>
      </c>
      <c r="AH168" s="22">
        <v>10.07</v>
      </c>
      <c r="AI168" s="23">
        <v>225.99</v>
      </c>
      <c r="AJ168" s="22">
        <v>10.07</v>
      </c>
      <c r="AK168" s="23">
        <v>225.99</v>
      </c>
      <c r="AL168" s="22">
        <v>10.07</v>
      </c>
      <c r="AM168" s="23">
        <v>225.99</v>
      </c>
      <c r="AN168" s="22">
        <v>10.07</v>
      </c>
      <c r="AO168" s="29"/>
      <c r="AP168" s="40">
        <v>0</v>
      </c>
      <c r="AQ168" s="41">
        <v>0</v>
      </c>
      <c r="AR168" s="40">
        <v>874.33</v>
      </c>
      <c r="AS168" s="41">
        <v>7.54</v>
      </c>
      <c r="AT168" s="40">
        <v>1044.27</v>
      </c>
      <c r="AU168" s="41">
        <v>7.51</v>
      </c>
      <c r="AV168" s="29"/>
      <c r="AW168" s="42">
        <v>0</v>
      </c>
      <c r="AX168" s="42">
        <v>0</v>
      </c>
      <c r="AY168" s="22">
        <v>0</v>
      </c>
      <c r="AZ168" s="42">
        <v>0</v>
      </c>
      <c r="BA168" s="22">
        <v>0</v>
      </c>
      <c r="BB168" s="29"/>
      <c r="BC168" s="43">
        <v>86.85</v>
      </c>
      <c r="BD168" s="39">
        <v>3.55</v>
      </c>
      <c r="BE168" s="43">
        <v>78.5</v>
      </c>
      <c r="BF168" s="39">
        <v>3.56</v>
      </c>
      <c r="BG168" s="43">
        <v>52.1</v>
      </c>
      <c r="BH168" s="39">
        <v>1.94</v>
      </c>
      <c r="BI168" s="43">
        <v>13.25</v>
      </c>
      <c r="BJ168" s="39">
        <v>2.71</v>
      </c>
      <c r="BK168" s="29"/>
    </row>
    <row r="169" spans="1:63" x14ac:dyDescent="0.35">
      <c r="A169">
        <v>7</v>
      </c>
      <c r="B169" t="s">
        <v>366</v>
      </c>
      <c r="C169" t="s">
        <v>367</v>
      </c>
      <c r="D169" s="21">
        <v>8.8099999999999998E-2</v>
      </c>
      <c r="E169" s="22">
        <v>1.48</v>
      </c>
      <c r="F169" s="21">
        <v>0.19009999999999999</v>
      </c>
      <c r="G169" s="22">
        <v>2.4900000000000002</v>
      </c>
      <c r="H169" s="21">
        <v>0.1431</v>
      </c>
      <c r="I169" s="22">
        <v>2.81</v>
      </c>
      <c r="J169" s="23">
        <v>0.3332</v>
      </c>
      <c r="K169" s="22">
        <v>2.63</v>
      </c>
      <c r="L169" s="23">
        <v>374.37</v>
      </c>
      <c r="M169" s="29">
        <f t="shared" si="2"/>
        <v>954.63</v>
      </c>
      <c r="N169" s="38">
        <v>238.83</v>
      </c>
      <c r="O169" s="39">
        <v>-4.93</v>
      </c>
      <c r="P169" s="38">
        <v>366.66</v>
      </c>
      <c r="Q169" s="39">
        <v>-0.24</v>
      </c>
      <c r="R169" s="29"/>
      <c r="S169" s="23">
        <v>213.6</v>
      </c>
      <c r="T169" s="22">
        <v>4.1500000000000004</v>
      </c>
      <c r="U169" s="23">
        <v>213.6</v>
      </c>
      <c r="V169" s="22">
        <v>4.1500000000000004</v>
      </c>
      <c r="W169" s="23">
        <v>213.6</v>
      </c>
      <c r="X169" s="22">
        <v>4.1500000000000004</v>
      </c>
      <c r="Y169" s="23">
        <v>213.6</v>
      </c>
      <c r="Z169" s="22">
        <v>4.1500000000000004</v>
      </c>
      <c r="AA169" s="23">
        <v>213.6</v>
      </c>
      <c r="AB169" s="22">
        <v>4.1500000000000004</v>
      </c>
      <c r="AC169" s="23">
        <v>213.6</v>
      </c>
      <c r="AD169" s="22">
        <v>4.1500000000000004</v>
      </c>
      <c r="AE169" s="23">
        <v>213.6</v>
      </c>
      <c r="AF169" s="22">
        <v>4.1500000000000004</v>
      </c>
      <c r="AG169" s="23">
        <v>213.6</v>
      </c>
      <c r="AH169" s="22">
        <v>4.1500000000000004</v>
      </c>
      <c r="AI169" s="23">
        <v>213.6</v>
      </c>
      <c r="AJ169" s="22">
        <v>4.1500000000000004</v>
      </c>
      <c r="AK169" s="23">
        <v>213.6</v>
      </c>
      <c r="AL169" s="22">
        <v>4.1500000000000004</v>
      </c>
      <c r="AM169" s="23">
        <v>213.6</v>
      </c>
      <c r="AN169" s="22">
        <v>4.1500000000000004</v>
      </c>
      <c r="AO169" s="29"/>
      <c r="AP169" s="40">
        <v>0</v>
      </c>
      <c r="AQ169" s="41">
        <v>0</v>
      </c>
      <c r="AR169" s="40">
        <v>826.80000000000007</v>
      </c>
      <c r="AS169" s="41">
        <v>0.19</v>
      </c>
      <c r="AT169" s="40">
        <v>954.63</v>
      </c>
      <c r="AU169" s="41">
        <v>1.39</v>
      </c>
      <c r="AV169" s="29"/>
      <c r="AW169" s="42">
        <v>1.55</v>
      </c>
      <c r="AX169" s="42">
        <v>1.55</v>
      </c>
      <c r="AY169" s="22">
        <v>3.33</v>
      </c>
      <c r="AZ169" s="42">
        <v>0</v>
      </c>
      <c r="BA169" s="22">
        <v>0</v>
      </c>
      <c r="BB169" s="29"/>
      <c r="BC169" s="43">
        <v>86.85</v>
      </c>
      <c r="BD169" s="39">
        <v>3.55</v>
      </c>
      <c r="BE169" s="43">
        <v>78.8</v>
      </c>
      <c r="BF169" s="39">
        <v>3.96</v>
      </c>
      <c r="BG169" s="43">
        <v>52.1</v>
      </c>
      <c r="BH169" s="39">
        <v>1.94</v>
      </c>
      <c r="BI169" s="43">
        <v>9.25</v>
      </c>
      <c r="BJ169" s="39">
        <v>2.78</v>
      </c>
      <c r="BK169" s="29"/>
    </row>
    <row r="170" spans="1:63" x14ac:dyDescent="0.35">
      <c r="A170">
        <v>7</v>
      </c>
      <c r="B170" t="s">
        <v>368</v>
      </c>
      <c r="C170" t="s">
        <v>369</v>
      </c>
      <c r="D170" s="21">
        <v>0.10050000000000001</v>
      </c>
      <c r="E170" s="22">
        <v>13.55</v>
      </c>
      <c r="F170" s="21">
        <v>0.26929999999999998</v>
      </c>
      <c r="G170" s="22">
        <v>17.61</v>
      </c>
      <c r="H170" s="21">
        <v>0.1739</v>
      </c>
      <c r="I170" s="22">
        <v>17.34</v>
      </c>
      <c r="J170" s="23">
        <v>0.44319999999999998</v>
      </c>
      <c r="K170" s="22">
        <v>17.5</v>
      </c>
      <c r="L170" s="23">
        <v>434.6</v>
      </c>
      <c r="M170" s="29">
        <f t="shared" si="2"/>
        <v>1008.94</v>
      </c>
      <c r="N170" s="38">
        <v>287.99</v>
      </c>
      <c r="O170" s="39">
        <v>2.5</v>
      </c>
      <c r="P170" s="38">
        <v>397.34</v>
      </c>
      <c r="Q170" s="39">
        <v>3.17</v>
      </c>
      <c r="R170" s="29"/>
      <c r="S170" s="23">
        <v>177</v>
      </c>
      <c r="T170" s="22">
        <v>2.79</v>
      </c>
      <c r="U170" s="23">
        <v>177</v>
      </c>
      <c r="V170" s="22">
        <v>2.79</v>
      </c>
      <c r="W170" s="23">
        <v>177</v>
      </c>
      <c r="X170" s="22">
        <v>2.79</v>
      </c>
      <c r="Y170" s="23">
        <v>177</v>
      </c>
      <c r="Z170" s="22">
        <v>2.79</v>
      </c>
      <c r="AA170" s="23">
        <v>177</v>
      </c>
      <c r="AB170" s="22">
        <v>2.79</v>
      </c>
      <c r="AC170" s="23">
        <v>177</v>
      </c>
      <c r="AD170" s="22">
        <v>2.79</v>
      </c>
      <c r="AE170" s="23">
        <v>177</v>
      </c>
      <c r="AF170" s="22">
        <v>2.79</v>
      </c>
      <c r="AG170" s="23">
        <v>388.20000000000005</v>
      </c>
      <c r="AH170" s="22">
        <v>2.73</v>
      </c>
      <c r="AI170" s="23">
        <v>465</v>
      </c>
      <c r="AJ170" s="22">
        <v>2.72</v>
      </c>
      <c r="AK170" s="23">
        <v>1137</v>
      </c>
      <c r="AL170" s="22">
        <v>2.69</v>
      </c>
      <c r="AM170" s="23">
        <v>5745</v>
      </c>
      <c r="AN170" s="22">
        <v>2.68</v>
      </c>
      <c r="AO170" s="29"/>
      <c r="AP170" s="40">
        <v>0</v>
      </c>
      <c r="AQ170" s="41">
        <v>0</v>
      </c>
      <c r="AR170" s="40">
        <v>899.59</v>
      </c>
      <c r="AS170" s="41">
        <v>7.62</v>
      </c>
      <c r="AT170" s="40">
        <v>1008.94</v>
      </c>
      <c r="AU170" s="41">
        <v>7.33</v>
      </c>
      <c r="AV170" s="29"/>
      <c r="AW170" s="42">
        <v>1.95</v>
      </c>
      <c r="AX170" s="42">
        <v>3.5</v>
      </c>
      <c r="AY170" s="22">
        <v>29.63</v>
      </c>
      <c r="AZ170" s="42">
        <v>14.59</v>
      </c>
      <c r="BA170" s="22">
        <v>-50</v>
      </c>
      <c r="BB170" s="29"/>
      <c r="BC170" s="43">
        <v>86.85</v>
      </c>
      <c r="BD170" s="39">
        <v>3.55</v>
      </c>
      <c r="BE170" s="43">
        <v>78.5</v>
      </c>
      <c r="BF170" s="39">
        <v>3.56</v>
      </c>
      <c r="BG170" s="43">
        <v>52.1</v>
      </c>
      <c r="BH170" s="39">
        <v>1.94</v>
      </c>
      <c r="BI170" s="43">
        <v>15.5</v>
      </c>
      <c r="BJ170" s="39">
        <v>3.33</v>
      </c>
      <c r="BK170" s="29"/>
    </row>
    <row r="171" spans="1:63" x14ac:dyDescent="0.35">
      <c r="A171">
        <v>7</v>
      </c>
      <c r="B171" t="s">
        <v>370</v>
      </c>
      <c r="C171" t="s">
        <v>371</v>
      </c>
      <c r="D171" s="21">
        <v>4.6600000000000003E-2</v>
      </c>
      <c r="E171" s="22">
        <v>4.37</v>
      </c>
      <c r="F171" s="21">
        <v>0.18759999999999999</v>
      </c>
      <c r="G171" s="22">
        <v>6.82</v>
      </c>
      <c r="H171" s="21">
        <v>0.1636</v>
      </c>
      <c r="I171" s="22">
        <v>6.65</v>
      </c>
      <c r="J171" s="23">
        <v>0.35119999999999996</v>
      </c>
      <c r="K171" s="22">
        <v>6.75</v>
      </c>
      <c r="L171" s="23">
        <v>274</v>
      </c>
      <c r="M171" s="29">
        <f t="shared" si="2"/>
        <v>960.58</v>
      </c>
      <c r="N171" s="38">
        <v>310.08999999999997</v>
      </c>
      <c r="O171" s="39">
        <v>7.03</v>
      </c>
      <c r="P171" s="38">
        <v>413.46</v>
      </c>
      <c r="Q171" s="39">
        <v>7.04</v>
      </c>
      <c r="R171" s="29"/>
      <c r="S171" s="23">
        <v>273.12</v>
      </c>
      <c r="T171" s="22">
        <v>4.9000000000000004</v>
      </c>
      <c r="U171" s="23">
        <v>273.12</v>
      </c>
      <c r="V171" s="22">
        <v>4.9000000000000004</v>
      </c>
      <c r="W171" s="23">
        <v>273.12</v>
      </c>
      <c r="X171" s="22">
        <v>4.9000000000000004</v>
      </c>
      <c r="Y171" s="23">
        <v>273.12</v>
      </c>
      <c r="Z171" s="22">
        <v>4.9000000000000004</v>
      </c>
      <c r="AA171" s="23">
        <v>273.12</v>
      </c>
      <c r="AB171" s="22">
        <v>4.9000000000000004</v>
      </c>
      <c r="AC171" s="23">
        <v>273.12</v>
      </c>
      <c r="AD171" s="22">
        <v>4.9000000000000004</v>
      </c>
      <c r="AE171" s="23">
        <v>273.12</v>
      </c>
      <c r="AF171" s="22">
        <v>4.9000000000000004</v>
      </c>
      <c r="AG171" s="23">
        <v>273.12</v>
      </c>
      <c r="AH171" s="22">
        <v>4.9000000000000004</v>
      </c>
      <c r="AI171" s="23">
        <v>273.12</v>
      </c>
      <c r="AJ171" s="22">
        <v>4.9000000000000004</v>
      </c>
      <c r="AK171" s="23">
        <v>273.12</v>
      </c>
      <c r="AL171" s="22">
        <v>4.9000000000000004</v>
      </c>
      <c r="AM171" s="23">
        <v>273.12</v>
      </c>
      <c r="AN171" s="22">
        <v>4.9000000000000004</v>
      </c>
      <c r="AO171" s="29"/>
      <c r="AP171" s="40">
        <v>0</v>
      </c>
      <c r="AQ171" s="41">
        <v>0</v>
      </c>
      <c r="AR171" s="40">
        <v>857.20999999999992</v>
      </c>
      <c r="AS171" s="41">
        <v>5.49</v>
      </c>
      <c r="AT171" s="40">
        <v>960.58</v>
      </c>
      <c r="AU171" s="41">
        <v>5.66</v>
      </c>
      <c r="AV171" s="29"/>
      <c r="AW171" s="42">
        <v>1.5</v>
      </c>
      <c r="AX171" s="42">
        <v>2.95</v>
      </c>
      <c r="AY171" s="22">
        <v>7.63</v>
      </c>
      <c r="AZ171" s="42">
        <v>0</v>
      </c>
      <c r="BA171" s="22">
        <v>0</v>
      </c>
      <c r="BB171" s="29"/>
      <c r="BC171" s="43">
        <v>86.85</v>
      </c>
      <c r="BD171" s="39">
        <v>3.55</v>
      </c>
      <c r="BE171" s="43">
        <v>78.5</v>
      </c>
      <c r="BF171" s="39">
        <v>3.56</v>
      </c>
      <c r="BG171" s="43">
        <v>52.1</v>
      </c>
      <c r="BH171" s="39">
        <v>1.94</v>
      </c>
      <c r="BI171" s="43">
        <v>17.100000000000001</v>
      </c>
      <c r="BJ171" s="39">
        <v>3.01</v>
      </c>
      <c r="BK171" s="29"/>
    </row>
    <row r="172" spans="1:63" x14ac:dyDescent="0.35">
      <c r="A172">
        <v>7</v>
      </c>
      <c r="B172" t="s">
        <v>372</v>
      </c>
      <c r="C172" t="s">
        <v>373</v>
      </c>
      <c r="D172" s="21">
        <v>9.3399999999999997E-2</v>
      </c>
      <c r="E172" s="22">
        <v>5.42</v>
      </c>
      <c r="F172" s="21">
        <v>0.17660000000000001</v>
      </c>
      <c r="G172" s="22">
        <v>4</v>
      </c>
      <c r="H172" s="21">
        <v>0.13120000000000001</v>
      </c>
      <c r="I172" s="22">
        <v>4</v>
      </c>
      <c r="J172" s="23">
        <v>0.30780000000000002</v>
      </c>
      <c r="K172" s="22">
        <v>4</v>
      </c>
      <c r="L172" s="23">
        <v>430.28</v>
      </c>
      <c r="M172" s="29">
        <f t="shared" si="2"/>
        <v>951.75</v>
      </c>
      <c r="N172" s="38">
        <v>308.73</v>
      </c>
      <c r="O172" s="39">
        <v>2.5</v>
      </c>
      <c r="P172" s="38">
        <v>415.03</v>
      </c>
      <c r="Q172" s="39">
        <v>2.5</v>
      </c>
      <c r="R172" s="29"/>
      <c r="S172" s="23">
        <v>106.44</v>
      </c>
      <c r="T172" s="22">
        <v>4</v>
      </c>
      <c r="U172" s="23">
        <v>106.44</v>
      </c>
      <c r="V172" s="22">
        <v>4</v>
      </c>
      <c r="W172" s="23" t="s">
        <v>773</v>
      </c>
      <c r="X172" s="22" t="s">
        <v>773</v>
      </c>
      <c r="Y172" s="23" t="s">
        <v>773</v>
      </c>
      <c r="Z172" s="22" t="s">
        <v>773</v>
      </c>
      <c r="AA172" s="23" t="s">
        <v>773</v>
      </c>
      <c r="AB172" s="22" t="s">
        <v>773</v>
      </c>
      <c r="AC172" s="23" t="s">
        <v>773</v>
      </c>
      <c r="AD172" s="22" t="s">
        <v>773</v>
      </c>
      <c r="AE172" s="23" t="s">
        <v>773</v>
      </c>
      <c r="AF172" s="22" t="s">
        <v>773</v>
      </c>
      <c r="AG172" s="23" t="s">
        <v>773</v>
      </c>
      <c r="AH172" s="22" t="s">
        <v>773</v>
      </c>
      <c r="AI172" s="23" t="s">
        <v>773</v>
      </c>
      <c r="AJ172" s="22" t="s">
        <v>773</v>
      </c>
      <c r="AK172" s="23" t="s">
        <v>773</v>
      </c>
      <c r="AL172" s="22" t="s">
        <v>773</v>
      </c>
      <c r="AM172" s="23" t="s">
        <v>773</v>
      </c>
      <c r="AN172" s="22" t="s">
        <v>773</v>
      </c>
      <c r="AO172" s="29"/>
      <c r="AP172" s="40">
        <v>0</v>
      </c>
      <c r="AQ172" s="41">
        <v>0</v>
      </c>
      <c r="AR172" s="40">
        <v>845.45</v>
      </c>
      <c r="AS172" s="41">
        <v>4.16</v>
      </c>
      <c r="AT172" s="40">
        <v>951.75</v>
      </c>
      <c r="AU172" s="41">
        <v>3.97</v>
      </c>
      <c r="AV172" s="29"/>
      <c r="AW172" s="42">
        <v>1.2</v>
      </c>
      <c r="AX172" s="42">
        <v>1.2</v>
      </c>
      <c r="AY172" s="22">
        <v>4.3499999999999996</v>
      </c>
      <c r="AZ172" s="42">
        <v>0</v>
      </c>
      <c r="BA172" s="22">
        <v>0</v>
      </c>
      <c r="BB172" s="29"/>
      <c r="BC172" s="43">
        <v>86.85</v>
      </c>
      <c r="BD172" s="39">
        <v>3.58</v>
      </c>
      <c r="BE172" s="43">
        <v>78.5</v>
      </c>
      <c r="BF172" s="39">
        <v>3.56</v>
      </c>
      <c r="BG172" s="43">
        <v>52.1</v>
      </c>
      <c r="BH172" s="39">
        <v>1.96</v>
      </c>
      <c r="BI172" s="43">
        <v>7.65</v>
      </c>
      <c r="BJ172" s="39">
        <v>2</v>
      </c>
      <c r="BK172" s="29"/>
    </row>
    <row r="173" spans="1:63" x14ac:dyDescent="0.35">
      <c r="A173">
        <v>7</v>
      </c>
      <c r="B173" t="s">
        <v>374</v>
      </c>
      <c r="C173" t="s">
        <v>375</v>
      </c>
      <c r="D173" s="21">
        <v>0.1016</v>
      </c>
      <c r="E173" s="22">
        <v>4.71</v>
      </c>
      <c r="F173" s="21">
        <v>0.30042999999999997</v>
      </c>
      <c r="G173" s="22">
        <v>7.99</v>
      </c>
      <c r="H173" s="21">
        <v>0.25458999999999998</v>
      </c>
      <c r="I173" s="22">
        <v>7.99</v>
      </c>
      <c r="J173" s="23">
        <v>0.55501999999999996</v>
      </c>
      <c r="K173" s="22">
        <v>7.99</v>
      </c>
      <c r="L173" s="23">
        <v>700.07</v>
      </c>
      <c r="M173" s="29">
        <f t="shared" si="2"/>
        <v>1477.16</v>
      </c>
      <c r="N173" s="38">
        <v>384.07</v>
      </c>
      <c r="O173" s="39">
        <v>0</v>
      </c>
      <c r="P173" s="38">
        <v>512.02</v>
      </c>
      <c r="Q173" s="39">
        <v>0</v>
      </c>
      <c r="R173" s="29"/>
      <c r="S173" s="23">
        <v>265.07</v>
      </c>
      <c r="T173" s="22">
        <v>2</v>
      </c>
      <c r="U173" s="23">
        <v>265.07</v>
      </c>
      <c r="V173" s="22">
        <v>2</v>
      </c>
      <c r="W173" s="23">
        <v>265.07</v>
      </c>
      <c r="X173" s="22">
        <v>2</v>
      </c>
      <c r="Y173" s="23">
        <v>265.07</v>
      </c>
      <c r="Z173" s="22">
        <v>2</v>
      </c>
      <c r="AA173" s="23">
        <v>265.07</v>
      </c>
      <c r="AB173" s="22">
        <v>2</v>
      </c>
      <c r="AC173" s="23">
        <v>265.07</v>
      </c>
      <c r="AD173" s="22">
        <v>2</v>
      </c>
      <c r="AE173" s="23">
        <v>265.07</v>
      </c>
      <c r="AF173" s="22">
        <v>2</v>
      </c>
      <c r="AG173" s="23">
        <v>265.07</v>
      </c>
      <c r="AH173" s="22">
        <v>2</v>
      </c>
      <c r="AI173" s="23">
        <v>265.07</v>
      </c>
      <c r="AJ173" s="22">
        <v>2</v>
      </c>
      <c r="AK173" s="23">
        <v>265.07</v>
      </c>
      <c r="AL173" s="22">
        <v>2</v>
      </c>
      <c r="AM173" s="23">
        <v>265.07</v>
      </c>
      <c r="AN173" s="22">
        <v>2</v>
      </c>
      <c r="AO173" s="29"/>
      <c r="AP173" s="40">
        <v>0</v>
      </c>
      <c r="AQ173" s="41">
        <v>0</v>
      </c>
      <c r="AR173" s="40">
        <v>1349.21</v>
      </c>
      <c r="AS173" s="41">
        <v>2.79</v>
      </c>
      <c r="AT173" s="40">
        <v>1477.16</v>
      </c>
      <c r="AU173" s="41">
        <v>2.5499999999999998</v>
      </c>
      <c r="AV173" s="29"/>
      <c r="AW173" s="42">
        <v>4.05</v>
      </c>
      <c r="AX173" s="42">
        <v>10.32</v>
      </c>
      <c r="AY173" s="22">
        <v>7.63</v>
      </c>
      <c r="AZ173" s="42">
        <v>0</v>
      </c>
      <c r="BA173" s="22">
        <v>0</v>
      </c>
      <c r="BB173" s="29"/>
      <c r="BC173" s="43">
        <v>86</v>
      </c>
      <c r="BD173" s="39">
        <v>2.56</v>
      </c>
      <c r="BE173" s="43">
        <v>78</v>
      </c>
      <c r="BF173" s="39">
        <v>2.9</v>
      </c>
      <c r="BG173" s="43">
        <v>52</v>
      </c>
      <c r="BH173" s="39">
        <v>1.74</v>
      </c>
      <c r="BI173" s="43">
        <v>17</v>
      </c>
      <c r="BJ173" s="39">
        <v>2.41</v>
      </c>
      <c r="BK173" s="29"/>
    </row>
    <row r="174" spans="1:63" x14ac:dyDescent="0.35">
      <c r="A174">
        <v>7</v>
      </c>
      <c r="B174" t="s">
        <v>376</v>
      </c>
      <c r="C174" t="s">
        <v>377</v>
      </c>
      <c r="D174" s="21">
        <v>9.4200000000000006E-2</v>
      </c>
      <c r="E174" s="22">
        <v>4.45</v>
      </c>
      <c r="F174" s="21">
        <v>0.23549999999999999</v>
      </c>
      <c r="G174" s="22">
        <v>2.92</v>
      </c>
      <c r="H174" s="21">
        <v>0.16109999999999999</v>
      </c>
      <c r="I174" s="22">
        <v>2.9</v>
      </c>
      <c r="J174" s="23">
        <v>0.39659999999999995</v>
      </c>
      <c r="K174" s="22">
        <v>2.91</v>
      </c>
      <c r="L174" s="23">
        <v>1031.5899999999999</v>
      </c>
      <c r="M174" s="29">
        <f t="shared" si="2"/>
        <v>1760.6299999999999</v>
      </c>
      <c r="N174" s="38">
        <v>285.52</v>
      </c>
      <c r="O174" s="39">
        <v>3.3</v>
      </c>
      <c r="P174" s="38">
        <v>419.76</v>
      </c>
      <c r="Q174" s="39">
        <v>3.3</v>
      </c>
      <c r="R174" s="29"/>
      <c r="S174" s="23">
        <v>180.58</v>
      </c>
      <c r="T174" s="22">
        <v>11.01</v>
      </c>
      <c r="U174" s="23">
        <v>309.27999999999997</v>
      </c>
      <c r="V174" s="22">
        <v>11.01</v>
      </c>
      <c r="W174" s="23">
        <v>309.27999999999997</v>
      </c>
      <c r="X174" s="22">
        <v>11.01</v>
      </c>
      <c r="Y174" s="23">
        <v>309.27999999999997</v>
      </c>
      <c r="Z174" s="22">
        <v>11.01</v>
      </c>
      <c r="AA174" s="23">
        <v>309.27999999999997</v>
      </c>
      <c r="AB174" s="22">
        <v>11.01</v>
      </c>
      <c r="AC174" s="23">
        <v>309.27999999999997</v>
      </c>
      <c r="AD174" s="22">
        <v>11.01</v>
      </c>
      <c r="AE174" s="23">
        <v>309.27999999999997</v>
      </c>
      <c r="AF174" s="22">
        <v>11.01</v>
      </c>
      <c r="AG174" s="23">
        <v>2619.1999999999998</v>
      </c>
      <c r="AH174" s="22">
        <v>11.09</v>
      </c>
      <c r="AI174" s="23">
        <v>3196.6800000000003</v>
      </c>
      <c r="AJ174" s="22">
        <v>11.09</v>
      </c>
      <c r="AK174" s="23">
        <v>8249.630000000001</v>
      </c>
      <c r="AL174" s="22">
        <v>11.09</v>
      </c>
      <c r="AM174" s="23">
        <v>35328.43</v>
      </c>
      <c r="AN174" s="22">
        <v>11.1</v>
      </c>
      <c r="AO174" s="29"/>
      <c r="AP174" s="40">
        <v>0</v>
      </c>
      <c r="AQ174" s="41">
        <v>0</v>
      </c>
      <c r="AR174" s="40">
        <v>1497.6899999999998</v>
      </c>
      <c r="AS174" s="41">
        <v>4.9800000000000004</v>
      </c>
      <c r="AT174" s="40">
        <v>1760.6299999999999</v>
      </c>
      <c r="AU174" s="41">
        <v>5.27</v>
      </c>
      <c r="AV174" s="29"/>
      <c r="AW174" s="42">
        <v>0</v>
      </c>
      <c r="AX174" s="42">
        <v>0</v>
      </c>
      <c r="AY174" s="22">
        <v>0</v>
      </c>
      <c r="AZ174" s="42">
        <v>98.66</v>
      </c>
      <c r="BA174" s="22">
        <v>3</v>
      </c>
      <c r="BB174" s="29"/>
      <c r="BC174" s="43">
        <v>86.85</v>
      </c>
      <c r="BD174" s="39">
        <v>3.64</v>
      </c>
      <c r="BE174" s="43">
        <v>78.5</v>
      </c>
      <c r="BF174" s="39">
        <v>3.56</v>
      </c>
      <c r="BG174" s="43">
        <v>51.1</v>
      </c>
      <c r="BH174" s="39">
        <v>6.24</v>
      </c>
      <c r="BI174" s="43">
        <v>16.600000000000001</v>
      </c>
      <c r="BJ174" s="39">
        <v>32.799999999999997</v>
      </c>
      <c r="BK174" s="29"/>
    </row>
    <row r="175" spans="1:63" x14ac:dyDescent="0.35">
      <c r="A175">
        <v>7</v>
      </c>
      <c r="B175" t="s">
        <v>378</v>
      </c>
      <c r="C175" t="s">
        <v>379</v>
      </c>
      <c r="D175" s="21">
        <v>0.1212</v>
      </c>
      <c r="E175" s="22">
        <v>2.0299999999999998</v>
      </c>
      <c r="F175" s="21">
        <v>0.30299999999999999</v>
      </c>
      <c r="G175" s="22">
        <v>3.18</v>
      </c>
      <c r="H175" s="21">
        <v>0.23630000000000001</v>
      </c>
      <c r="I175" s="22">
        <v>3.51</v>
      </c>
      <c r="J175" s="23">
        <v>0.5393</v>
      </c>
      <c r="K175" s="22">
        <v>3.32</v>
      </c>
      <c r="L175" s="23">
        <v>561.75</v>
      </c>
      <c r="M175" s="29">
        <f t="shared" si="2"/>
        <v>1135.54</v>
      </c>
      <c r="N175" s="38">
        <v>250.99</v>
      </c>
      <c r="O175" s="39">
        <v>4.97</v>
      </c>
      <c r="P175" s="38">
        <v>357.19</v>
      </c>
      <c r="Q175" s="39">
        <v>5.62</v>
      </c>
      <c r="R175" s="29"/>
      <c r="S175" s="23">
        <v>216.6</v>
      </c>
      <c r="T175" s="22">
        <v>2.2999999999999998</v>
      </c>
      <c r="U175" s="23">
        <v>216.6</v>
      </c>
      <c r="V175" s="22">
        <v>2.2999999999999998</v>
      </c>
      <c r="W175" s="23" t="s">
        <v>773</v>
      </c>
      <c r="X175" s="22" t="s">
        <v>773</v>
      </c>
      <c r="Y175" s="23" t="s">
        <v>773</v>
      </c>
      <c r="Z175" s="22" t="s">
        <v>773</v>
      </c>
      <c r="AA175" s="23" t="s">
        <v>773</v>
      </c>
      <c r="AB175" s="22" t="s">
        <v>773</v>
      </c>
      <c r="AC175" s="23" t="s">
        <v>773</v>
      </c>
      <c r="AD175" s="22" t="s">
        <v>773</v>
      </c>
      <c r="AE175" s="23" t="s">
        <v>773</v>
      </c>
      <c r="AF175" s="22" t="s">
        <v>773</v>
      </c>
      <c r="AG175" s="23" t="s">
        <v>773</v>
      </c>
      <c r="AH175" s="22" t="s">
        <v>773</v>
      </c>
      <c r="AI175" s="23" t="s">
        <v>773</v>
      </c>
      <c r="AJ175" s="22" t="s">
        <v>773</v>
      </c>
      <c r="AK175" s="23" t="s">
        <v>773</v>
      </c>
      <c r="AL175" s="22" t="s">
        <v>773</v>
      </c>
      <c r="AM175" s="23" t="s">
        <v>773</v>
      </c>
      <c r="AN175" s="22" t="s">
        <v>773</v>
      </c>
      <c r="AO175" s="29"/>
      <c r="AP175" s="40">
        <v>0</v>
      </c>
      <c r="AQ175" s="41">
        <v>0</v>
      </c>
      <c r="AR175" s="40">
        <v>1029.3399999999999</v>
      </c>
      <c r="AS175" s="41">
        <v>2.79</v>
      </c>
      <c r="AT175" s="40">
        <v>1135.54</v>
      </c>
      <c r="AU175" s="41">
        <v>3.18</v>
      </c>
      <c r="AV175" s="29"/>
      <c r="AW175" s="42">
        <v>2.2999999999999998</v>
      </c>
      <c r="AX175" s="42">
        <v>2.2999999999999998</v>
      </c>
      <c r="AY175" s="22">
        <v>16.75</v>
      </c>
      <c r="AZ175" s="42">
        <v>0</v>
      </c>
      <c r="BA175" s="22">
        <v>0</v>
      </c>
      <c r="BB175" s="29"/>
      <c r="BC175" s="43">
        <v>86.85</v>
      </c>
      <c r="BD175" s="39">
        <v>3.58</v>
      </c>
      <c r="BE175" s="43">
        <v>78.5</v>
      </c>
      <c r="BF175" s="39">
        <v>3.56</v>
      </c>
      <c r="BG175" s="43">
        <v>52.1</v>
      </c>
      <c r="BH175" s="39">
        <v>1.96</v>
      </c>
      <c r="BI175" s="43">
        <v>8.9</v>
      </c>
      <c r="BJ175" s="39">
        <v>2.2999999999999998</v>
      </c>
      <c r="BK175" s="29"/>
    </row>
    <row r="176" spans="1:63" x14ac:dyDescent="0.35">
      <c r="A176">
        <v>7</v>
      </c>
      <c r="B176" t="s">
        <v>380</v>
      </c>
      <c r="C176" t="s">
        <v>381</v>
      </c>
      <c r="D176" s="21">
        <v>9.0800000000000006E-2</v>
      </c>
      <c r="E176" s="22">
        <v>-0.34</v>
      </c>
      <c r="F176" s="21">
        <v>0.21590000000000001</v>
      </c>
      <c r="G176" s="22">
        <v>8.52</v>
      </c>
      <c r="H176" s="21">
        <v>0.18479999999999999</v>
      </c>
      <c r="I176" s="22">
        <v>2.35</v>
      </c>
      <c r="J176" s="23">
        <v>0.4007</v>
      </c>
      <c r="K176" s="22">
        <v>5.59</v>
      </c>
      <c r="L176" s="23">
        <v>551.33000000000004</v>
      </c>
      <c r="M176" s="29">
        <f t="shared" si="2"/>
        <v>1338.83</v>
      </c>
      <c r="N176" s="38">
        <v>359.9</v>
      </c>
      <c r="O176" s="39">
        <v>6.78</v>
      </c>
      <c r="P176" s="38">
        <v>431.2</v>
      </c>
      <c r="Q176" s="39">
        <v>6.05</v>
      </c>
      <c r="R176" s="29"/>
      <c r="S176" s="23">
        <v>356.3</v>
      </c>
      <c r="T176" s="22">
        <v>2.5</v>
      </c>
      <c r="U176" s="23">
        <v>356.3</v>
      </c>
      <c r="V176" s="22">
        <v>2.5</v>
      </c>
      <c r="W176" s="23">
        <v>356.3</v>
      </c>
      <c r="X176" s="22">
        <v>2.5</v>
      </c>
      <c r="Y176" s="23">
        <v>356.3</v>
      </c>
      <c r="Z176" s="22">
        <v>2.5</v>
      </c>
      <c r="AA176" s="23">
        <v>356.3</v>
      </c>
      <c r="AB176" s="22">
        <v>2.5</v>
      </c>
      <c r="AC176" s="23">
        <v>356.3</v>
      </c>
      <c r="AD176" s="22">
        <v>2.5</v>
      </c>
      <c r="AE176" s="23">
        <v>356.3</v>
      </c>
      <c r="AF176" s="22">
        <v>2.5</v>
      </c>
      <c r="AG176" s="23">
        <v>356.3</v>
      </c>
      <c r="AH176" s="22">
        <v>2.5</v>
      </c>
      <c r="AI176" s="23">
        <v>356.3</v>
      </c>
      <c r="AJ176" s="22">
        <v>2.5</v>
      </c>
      <c r="AK176" s="23">
        <v>356.3</v>
      </c>
      <c r="AL176" s="22">
        <v>2.5</v>
      </c>
      <c r="AM176" s="23">
        <v>356.3</v>
      </c>
      <c r="AN176" s="22">
        <v>2.5</v>
      </c>
      <c r="AO176" s="29"/>
      <c r="AP176" s="40">
        <v>0</v>
      </c>
      <c r="AQ176" s="41">
        <v>0</v>
      </c>
      <c r="AR176" s="40">
        <v>1267.53</v>
      </c>
      <c r="AS176" s="41">
        <v>2.4</v>
      </c>
      <c r="AT176" s="40">
        <v>1338.83</v>
      </c>
      <c r="AU176" s="41">
        <v>2.4</v>
      </c>
      <c r="AV176" s="29"/>
      <c r="AW176" s="42">
        <v>4.9000000000000004</v>
      </c>
      <c r="AX176" s="42">
        <v>4.9000000000000004</v>
      </c>
      <c r="AY176" s="22">
        <v>5.38</v>
      </c>
      <c r="AZ176" s="42">
        <v>50.5</v>
      </c>
      <c r="BA176" s="22">
        <v>2.54</v>
      </c>
      <c r="BB176" s="29"/>
      <c r="BC176" s="43">
        <v>86.85</v>
      </c>
      <c r="BD176" s="39">
        <v>3.58</v>
      </c>
      <c r="BE176" s="43">
        <v>78.5</v>
      </c>
      <c r="BF176" s="39">
        <v>3.56</v>
      </c>
      <c r="BG176" s="43">
        <v>52.1</v>
      </c>
      <c r="BH176" s="39">
        <v>1.94</v>
      </c>
      <c r="BI176" s="43">
        <v>21.65</v>
      </c>
      <c r="BJ176" s="39">
        <v>2.61</v>
      </c>
      <c r="BK176" s="29"/>
    </row>
    <row r="177" spans="1:63" x14ac:dyDescent="0.35">
      <c r="A177">
        <v>7</v>
      </c>
      <c r="B177" t="s">
        <v>382</v>
      </c>
      <c r="C177" t="s">
        <v>383</v>
      </c>
      <c r="D177" s="21">
        <v>0.1313</v>
      </c>
      <c r="E177" s="22">
        <v>3.44</v>
      </c>
      <c r="F177" s="21">
        <v>0.245</v>
      </c>
      <c r="G177" s="22">
        <v>2.61</v>
      </c>
      <c r="H177" s="21">
        <v>0.185</v>
      </c>
      <c r="I177" s="22">
        <v>-3.55</v>
      </c>
      <c r="J177" s="23">
        <v>0.43</v>
      </c>
      <c r="K177" s="22">
        <v>-0.13</v>
      </c>
      <c r="L177" s="23">
        <v>592.05999999999995</v>
      </c>
      <c r="M177" s="29">
        <f t="shared" si="2"/>
        <v>1342.9099999999999</v>
      </c>
      <c r="N177" s="38">
        <v>358</v>
      </c>
      <c r="O177" s="39">
        <v>6.11</v>
      </c>
      <c r="P177" s="38">
        <v>477</v>
      </c>
      <c r="Q177" s="39">
        <v>3.82</v>
      </c>
      <c r="R177" s="29"/>
      <c r="S177" s="23">
        <v>273.85000000000002</v>
      </c>
      <c r="T177" s="22">
        <v>3.11</v>
      </c>
      <c r="U177" s="23">
        <v>273.85000000000002</v>
      </c>
      <c r="V177" s="22">
        <v>3.11</v>
      </c>
      <c r="W177" s="23" t="s">
        <v>773</v>
      </c>
      <c r="X177" s="22" t="s">
        <v>773</v>
      </c>
      <c r="Y177" s="23" t="s">
        <v>773</v>
      </c>
      <c r="Z177" s="22" t="s">
        <v>773</v>
      </c>
      <c r="AA177" s="23" t="s">
        <v>773</v>
      </c>
      <c r="AB177" s="22" t="s">
        <v>773</v>
      </c>
      <c r="AC177" s="23" t="s">
        <v>773</v>
      </c>
      <c r="AD177" s="22" t="s">
        <v>773</v>
      </c>
      <c r="AE177" s="23" t="s">
        <v>773</v>
      </c>
      <c r="AF177" s="22" t="s">
        <v>773</v>
      </c>
      <c r="AG177" s="23" t="s">
        <v>773</v>
      </c>
      <c r="AH177" s="22" t="s">
        <v>773</v>
      </c>
      <c r="AI177" s="23" t="s">
        <v>773</v>
      </c>
      <c r="AJ177" s="22" t="s">
        <v>773</v>
      </c>
      <c r="AK177" s="23" t="s">
        <v>773</v>
      </c>
      <c r="AL177" s="22" t="s">
        <v>773</v>
      </c>
      <c r="AM177" s="23" t="s">
        <v>773</v>
      </c>
      <c r="AN177" s="22" t="s">
        <v>773</v>
      </c>
      <c r="AO177" s="29"/>
      <c r="AP177" s="40">
        <v>0</v>
      </c>
      <c r="AQ177" s="41">
        <v>0</v>
      </c>
      <c r="AR177" s="40">
        <v>1223.9099999999999</v>
      </c>
      <c r="AS177" s="41">
        <v>4.13</v>
      </c>
      <c r="AT177" s="40">
        <v>1342.9099999999999</v>
      </c>
      <c r="AU177" s="41">
        <v>3.5</v>
      </c>
      <c r="AV177" s="29"/>
      <c r="AW177" s="42">
        <v>1.2</v>
      </c>
      <c r="AX177" s="42">
        <v>1.2</v>
      </c>
      <c r="AY177" s="22">
        <v>4.3499999999999996</v>
      </c>
      <c r="AZ177" s="42">
        <v>41.55</v>
      </c>
      <c r="BA177" s="22">
        <v>3.1</v>
      </c>
      <c r="BB177" s="29"/>
      <c r="BC177" s="43">
        <v>86.85</v>
      </c>
      <c r="BD177" s="39">
        <v>3.58</v>
      </c>
      <c r="BE177" s="43">
        <v>78.5</v>
      </c>
      <c r="BF177" s="39">
        <v>3.56</v>
      </c>
      <c r="BG177" s="43">
        <v>52.1</v>
      </c>
      <c r="BH177" s="39">
        <v>1.96</v>
      </c>
      <c r="BI177" s="43">
        <v>9.9499999999999993</v>
      </c>
      <c r="BJ177" s="39">
        <v>3.11</v>
      </c>
      <c r="BK177" s="29"/>
    </row>
    <row r="178" spans="1:63" x14ac:dyDescent="0.35">
      <c r="A178">
        <v>7</v>
      </c>
      <c r="B178" t="s">
        <v>384</v>
      </c>
      <c r="C178" t="s">
        <v>385</v>
      </c>
      <c r="D178" s="21">
        <v>8.0299999999999996E-2</v>
      </c>
      <c r="E178" s="22">
        <v>9.81</v>
      </c>
      <c r="F178" s="21">
        <v>0.33100000000000002</v>
      </c>
      <c r="G178" s="22">
        <v>23.64</v>
      </c>
      <c r="H178" s="21">
        <v>0.26929999999999998</v>
      </c>
      <c r="I178" s="22">
        <v>16.2</v>
      </c>
      <c r="J178" s="23">
        <v>0.60030000000000006</v>
      </c>
      <c r="K178" s="22">
        <v>20.190000000000001</v>
      </c>
      <c r="L178" s="23">
        <v>584.89</v>
      </c>
      <c r="M178" s="29">
        <f t="shared" si="2"/>
        <v>1111.02</v>
      </c>
      <c r="N178" s="38">
        <v>317.82</v>
      </c>
      <c r="O178" s="39">
        <v>1.04</v>
      </c>
      <c r="P178" s="38">
        <v>334.65</v>
      </c>
      <c r="Q178" s="39">
        <v>1.7</v>
      </c>
      <c r="R178" s="29"/>
      <c r="S178" s="23">
        <v>191.48</v>
      </c>
      <c r="T178" s="22">
        <v>8.08</v>
      </c>
      <c r="U178" s="23">
        <v>191.48</v>
      </c>
      <c r="V178" s="22">
        <v>8.08</v>
      </c>
      <c r="W178" s="23">
        <v>191.48</v>
      </c>
      <c r="X178" s="22">
        <v>8.08</v>
      </c>
      <c r="Y178" s="23">
        <v>191.48</v>
      </c>
      <c r="Z178" s="22">
        <v>8.08</v>
      </c>
      <c r="AA178" s="23">
        <v>191.48</v>
      </c>
      <c r="AB178" s="22">
        <v>8.08</v>
      </c>
      <c r="AC178" s="23">
        <v>371.53999999999996</v>
      </c>
      <c r="AD178" s="22">
        <v>8.08</v>
      </c>
      <c r="AE178" s="23">
        <v>551.6</v>
      </c>
      <c r="AF178" s="22">
        <v>8.08</v>
      </c>
      <c r="AG178" s="23">
        <v>3432.56</v>
      </c>
      <c r="AH178" s="22">
        <v>8.08</v>
      </c>
      <c r="AI178" s="23">
        <v>4152.8</v>
      </c>
      <c r="AJ178" s="22">
        <v>8.08</v>
      </c>
      <c r="AK178" s="23">
        <v>10454.9</v>
      </c>
      <c r="AL178" s="22">
        <v>8.08</v>
      </c>
      <c r="AM178" s="23">
        <v>53669.3</v>
      </c>
      <c r="AN178" s="22">
        <v>8.08</v>
      </c>
      <c r="AO178" s="29"/>
      <c r="AP178" s="40">
        <v>0</v>
      </c>
      <c r="AQ178" s="41">
        <v>0</v>
      </c>
      <c r="AR178" s="40">
        <v>1094.19</v>
      </c>
      <c r="AS178" s="41">
        <v>6.82</v>
      </c>
      <c r="AT178" s="40">
        <v>1111.02</v>
      </c>
      <c r="AU178" s="41">
        <v>6.95</v>
      </c>
      <c r="AV178" s="29"/>
      <c r="AW178" s="42">
        <v>1.53</v>
      </c>
      <c r="AX178" s="42">
        <v>9.7100000000000009</v>
      </c>
      <c r="AY178" s="22">
        <v>2.21</v>
      </c>
      <c r="AZ178" s="42">
        <v>85.71</v>
      </c>
      <c r="BA178" s="22">
        <v>2.21</v>
      </c>
      <c r="BB178" s="29"/>
      <c r="BC178" s="43">
        <v>86.85</v>
      </c>
      <c r="BD178" s="39">
        <v>3.58</v>
      </c>
      <c r="BE178" s="43">
        <v>78.5</v>
      </c>
      <c r="BF178" s="39">
        <v>3.56</v>
      </c>
      <c r="BG178" s="43">
        <v>52.1</v>
      </c>
      <c r="BH178" s="39">
        <v>1.96</v>
      </c>
      <c r="BI178" s="43">
        <v>15.5</v>
      </c>
      <c r="BJ178" s="39">
        <v>2.99</v>
      </c>
      <c r="BK178" s="29"/>
    </row>
    <row r="179" spans="1:63" x14ac:dyDescent="0.35">
      <c r="A179">
        <v>7</v>
      </c>
      <c r="B179" t="s">
        <v>386</v>
      </c>
      <c r="C179" t="s">
        <v>387</v>
      </c>
      <c r="D179" s="21">
        <v>7.9799999999999996E-2</v>
      </c>
      <c r="E179" s="22">
        <v>3.74</v>
      </c>
      <c r="F179" s="21">
        <v>0.22109999999999999</v>
      </c>
      <c r="G179" s="22">
        <v>4.71</v>
      </c>
      <c r="H179" s="21">
        <v>0.20250000000000001</v>
      </c>
      <c r="I179" s="22">
        <v>2.93</v>
      </c>
      <c r="J179" s="23">
        <v>0.42359999999999998</v>
      </c>
      <c r="K179" s="22">
        <v>3.85</v>
      </c>
      <c r="L179" s="23">
        <v>380.1</v>
      </c>
      <c r="M179" s="29">
        <f t="shared" si="2"/>
        <v>996.42000000000007</v>
      </c>
      <c r="N179" s="38">
        <v>306.48</v>
      </c>
      <c r="O179" s="39">
        <v>2.04</v>
      </c>
      <c r="P179" s="38">
        <v>383.04</v>
      </c>
      <c r="Q179" s="39">
        <v>2.0099999999999998</v>
      </c>
      <c r="R179" s="29"/>
      <c r="S179" s="23">
        <v>233.28</v>
      </c>
      <c r="T179" s="22">
        <v>8.42</v>
      </c>
      <c r="U179" s="23">
        <v>233.28</v>
      </c>
      <c r="V179" s="22">
        <v>8.42</v>
      </c>
      <c r="W179" s="23">
        <v>233.28</v>
      </c>
      <c r="X179" s="22">
        <v>8.42</v>
      </c>
      <c r="Y179" s="23">
        <v>233.28</v>
      </c>
      <c r="Z179" s="22">
        <v>8.42</v>
      </c>
      <c r="AA179" s="23">
        <v>233.28</v>
      </c>
      <c r="AB179" s="22">
        <v>8.42</v>
      </c>
      <c r="AC179" s="23">
        <v>408.24</v>
      </c>
      <c r="AD179" s="22">
        <v>8.41</v>
      </c>
      <c r="AE179" s="23">
        <v>408.24</v>
      </c>
      <c r="AF179" s="22">
        <v>8.41</v>
      </c>
      <c r="AG179" s="23">
        <v>1283.04</v>
      </c>
      <c r="AH179" s="22">
        <v>8.41</v>
      </c>
      <c r="AI179" s="23">
        <v>1458</v>
      </c>
      <c r="AJ179" s="22">
        <v>8.4</v>
      </c>
      <c r="AK179" s="23">
        <v>3557.52</v>
      </c>
      <c r="AL179" s="22">
        <v>8.4</v>
      </c>
      <c r="AM179" s="23">
        <v>17534.52</v>
      </c>
      <c r="AN179" s="22">
        <v>8.2799999999999994</v>
      </c>
      <c r="AO179" s="29"/>
      <c r="AP179" s="40">
        <v>0</v>
      </c>
      <c r="AQ179" s="41">
        <v>0</v>
      </c>
      <c r="AR179" s="40">
        <v>919.86</v>
      </c>
      <c r="AS179" s="41">
        <v>4.3</v>
      </c>
      <c r="AT179" s="40">
        <v>996.42000000000007</v>
      </c>
      <c r="AU179" s="41">
        <v>4.12</v>
      </c>
      <c r="AV179" s="29"/>
      <c r="AW179" s="42">
        <v>2.75</v>
      </c>
      <c r="AX179" s="42">
        <v>2.75</v>
      </c>
      <c r="AY179" s="22">
        <v>3.77</v>
      </c>
      <c r="AZ179" s="42">
        <v>93.48</v>
      </c>
      <c r="BA179" s="22">
        <v>3.18</v>
      </c>
      <c r="BB179" s="29"/>
      <c r="BC179" s="43">
        <v>86.85</v>
      </c>
      <c r="BD179" s="39">
        <v>3.58</v>
      </c>
      <c r="BE179" s="43">
        <v>78.5</v>
      </c>
      <c r="BF179" s="39">
        <v>3.56</v>
      </c>
      <c r="BG179" s="43">
        <v>52.1</v>
      </c>
      <c r="BH179" s="39">
        <v>1.96</v>
      </c>
      <c r="BI179" s="43">
        <v>13.9</v>
      </c>
      <c r="BJ179" s="39">
        <v>3.35</v>
      </c>
      <c r="BK179" s="29"/>
    </row>
    <row r="180" spans="1:63" x14ac:dyDescent="0.35">
      <c r="A180">
        <v>7</v>
      </c>
      <c r="B180" t="s">
        <v>388</v>
      </c>
      <c r="C180" t="s">
        <v>389</v>
      </c>
      <c r="D180" s="21">
        <v>0.10970000000000001</v>
      </c>
      <c r="E180" s="22">
        <v>4.3499999999999996</v>
      </c>
      <c r="F180" s="21">
        <v>0.24940000000000001</v>
      </c>
      <c r="G180" s="22">
        <v>7.38</v>
      </c>
      <c r="H180" s="21">
        <v>0.17960000000000001</v>
      </c>
      <c r="I180" s="22">
        <v>7.4</v>
      </c>
      <c r="J180" s="23">
        <v>0.42900000000000005</v>
      </c>
      <c r="K180" s="22">
        <v>7.39</v>
      </c>
      <c r="L180" s="23">
        <v>466.48</v>
      </c>
      <c r="M180" s="29">
        <f t="shared" si="2"/>
        <v>1096.48</v>
      </c>
      <c r="N180" s="38">
        <v>341</v>
      </c>
      <c r="O180" s="39">
        <v>4.92</v>
      </c>
      <c r="P180" s="38">
        <v>402</v>
      </c>
      <c r="Q180" s="39">
        <v>4.96</v>
      </c>
      <c r="R180" s="29"/>
      <c r="S180" s="23">
        <v>228</v>
      </c>
      <c r="T180" s="22">
        <v>3.64</v>
      </c>
      <c r="U180" s="23">
        <v>228</v>
      </c>
      <c r="V180" s="22">
        <v>3.64</v>
      </c>
      <c r="W180" s="23">
        <v>228</v>
      </c>
      <c r="X180" s="22">
        <v>3.64</v>
      </c>
      <c r="Y180" s="23">
        <v>228</v>
      </c>
      <c r="Z180" s="22">
        <v>3.64</v>
      </c>
      <c r="AA180" s="23">
        <v>228</v>
      </c>
      <c r="AB180" s="22">
        <v>3.64</v>
      </c>
      <c r="AC180" s="23">
        <v>456</v>
      </c>
      <c r="AD180" s="22">
        <v>3.64</v>
      </c>
      <c r="AE180" s="23">
        <v>456</v>
      </c>
      <c r="AF180" s="22">
        <v>3.64</v>
      </c>
      <c r="AG180" s="23">
        <v>1368</v>
      </c>
      <c r="AH180" s="22">
        <v>3.64</v>
      </c>
      <c r="AI180" s="23">
        <v>1824</v>
      </c>
      <c r="AJ180" s="22">
        <v>3.64</v>
      </c>
      <c r="AK180" s="23">
        <v>4104</v>
      </c>
      <c r="AL180" s="22">
        <v>3.64</v>
      </c>
      <c r="AM180" s="23">
        <v>19608</v>
      </c>
      <c r="AN180" s="22">
        <v>3.64</v>
      </c>
      <c r="AO180" s="29"/>
      <c r="AP180" s="40">
        <v>0</v>
      </c>
      <c r="AQ180" s="41">
        <v>0</v>
      </c>
      <c r="AR180" s="40">
        <v>1035.48</v>
      </c>
      <c r="AS180" s="41">
        <v>4.38</v>
      </c>
      <c r="AT180" s="40">
        <v>1096.48</v>
      </c>
      <c r="AU180" s="41">
        <v>4.42</v>
      </c>
      <c r="AV180" s="29"/>
      <c r="AW180" s="42">
        <v>2.06</v>
      </c>
      <c r="AX180" s="42">
        <v>2.25</v>
      </c>
      <c r="AY180" s="22">
        <v>12.5</v>
      </c>
      <c r="AZ180" s="42">
        <v>0</v>
      </c>
      <c r="BA180" s="22">
        <v>0</v>
      </c>
      <c r="BB180" s="29"/>
      <c r="BC180" s="43">
        <v>86.85</v>
      </c>
      <c r="BD180" s="39">
        <v>3.58</v>
      </c>
      <c r="BE180" s="43">
        <v>78.5</v>
      </c>
      <c r="BF180" s="39">
        <v>3.56</v>
      </c>
      <c r="BG180" s="43">
        <v>52.1</v>
      </c>
      <c r="BH180" s="39">
        <v>1.96</v>
      </c>
      <c r="BI180" s="43">
        <v>10</v>
      </c>
      <c r="BJ180" s="39">
        <v>2.56</v>
      </c>
      <c r="BK180" s="29"/>
    </row>
    <row r="181" spans="1:63" x14ac:dyDescent="0.35">
      <c r="A181">
        <v>7</v>
      </c>
      <c r="B181" t="s">
        <v>390</v>
      </c>
      <c r="C181" t="s">
        <v>391</v>
      </c>
      <c r="D181" s="21">
        <v>0.13769999999999999</v>
      </c>
      <c r="E181" s="22">
        <v>3.08</v>
      </c>
      <c r="F181" s="21">
        <v>0.22</v>
      </c>
      <c r="G181" s="22">
        <v>6.72</v>
      </c>
      <c r="H181" s="21">
        <v>0.18629999999999999</v>
      </c>
      <c r="I181" s="22">
        <v>6.09</v>
      </c>
      <c r="J181" s="23">
        <v>0.40629999999999999</v>
      </c>
      <c r="K181" s="22">
        <v>6.43</v>
      </c>
      <c r="L181" s="23">
        <v>567.21</v>
      </c>
      <c r="M181" s="29">
        <f t="shared" si="2"/>
        <v>1202.9100000000001</v>
      </c>
      <c r="N181" s="38">
        <v>285</v>
      </c>
      <c r="O181" s="39">
        <v>0.64</v>
      </c>
      <c r="P181" s="38">
        <v>420.6</v>
      </c>
      <c r="Q181" s="39">
        <v>1.01</v>
      </c>
      <c r="R181" s="29"/>
      <c r="S181" s="23">
        <v>215.1</v>
      </c>
      <c r="T181" s="22">
        <v>4.75</v>
      </c>
      <c r="U181" s="23">
        <v>215.1</v>
      </c>
      <c r="V181" s="22">
        <v>4.75</v>
      </c>
      <c r="W181" s="23" t="s">
        <v>773</v>
      </c>
      <c r="X181" s="22" t="s">
        <v>773</v>
      </c>
      <c r="Y181" s="23" t="s">
        <v>773</v>
      </c>
      <c r="Z181" s="22" t="s">
        <v>773</v>
      </c>
      <c r="AA181" s="23" t="s">
        <v>773</v>
      </c>
      <c r="AB181" s="22" t="s">
        <v>773</v>
      </c>
      <c r="AC181" s="23" t="s">
        <v>773</v>
      </c>
      <c r="AD181" s="22" t="s">
        <v>773</v>
      </c>
      <c r="AE181" s="23" t="s">
        <v>773</v>
      </c>
      <c r="AF181" s="22" t="s">
        <v>773</v>
      </c>
      <c r="AG181" s="23" t="s">
        <v>773</v>
      </c>
      <c r="AH181" s="22" t="s">
        <v>773</v>
      </c>
      <c r="AI181" s="23" t="s">
        <v>773</v>
      </c>
      <c r="AJ181" s="22" t="s">
        <v>773</v>
      </c>
      <c r="AK181" s="23" t="s">
        <v>773</v>
      </c>
      <c r="AL181" s="22" t="s">
        <v>773</v>
      </c>
      <c r="AM181" s="23" t="s">
        <v>773</v>
      </c>
      <c r="AN181" s="22" t="s">
        <v>773</v>
      </c>
      <c r="AO181" s="29"/>
      <c r="AP181" s="40">
        <v>0</v>
      </c>
      <c r="AQ181" s="41">
        <v>0</v>
      </c>
      <c r="AR181" s="40">
        <v>1067.31</v>
      </c>
      <c r="AS181" s="41">
        <v>2.74</v>
      </c>
      <c r="AT181" s="40">
        <v>1202.9100000000001</v>
      </c>
      <c r="AU181" s="41">
        <v>2.64</v>
      </c>
      <c r="AV181" s="29"/>
      <c r="AW181" s="42">
        <v>1.8</v>
      </c>
      <c r="AX181" s="42">
        <v>1.8</v>
      </c>
      <c r="AY181" s="22">
        <v>2.86</v>
      </c>
      <c r="AZ181" s="42">
        <v>70.55</v>
      </c>
      <c r="BA181" s="22">
        <v>2.69</v>
      </c>
      <c r="BB181" s="29"/>
      <c r="BC181" s="43">
        <v>86.85</v>
      </c>
      <c r="BD181" s="39">
        <v>3.58</v>
      </c>
      <c r="BE181" s="43">
        <v>78.5</v>
      </c>
      <c r="BF181" s="39">
        <v>3.56</v>
      </c>
      <c r="BG181" s="43">
        <v>52.1</v>
      </c>
      <c r="BH181" s="39">
        <v>1.96</v>
      </c>
      <c r="BI181" s="43">
        <v>11.25</v>
      </c>
      <c r="BJ181" s="39">
        <v>2.74</v>
      </c>
      <c r="BK181" s="29"/>
    </row>
    <row r="182" spans="1:63" x14ac:dyDescent="0.35">
      <c r="A182">
        <v>7</v>
      </c>
      <c r="B182" t="s">
        <v>392</v>
      </c>
      <c r="C182" t="s">
        <v>393</v>
      </c>
      <c r="D182" s="21">
        <v>3.2300000000000002E-2</v>
      </c>
      <c r="E182" s="22">
        <v>2.96</v>
      </c>
      <c r="F182" s="21">
        <v>7.3300000000000004E-2</v>
      </c>
      <c r="G182" s="22">
        <v>6.45</v>
      </c>
      <c r="H182" s="21">
        <v>5.7799999999999997E-2</v>
      </c>
      <c r="I182" s="22">
        <v>6.63</v>
      </c>
      <c r="J182" s="23">
        <v>0.13109999999999999</v>
      </c>
      <c r="K182" s="22">
        <v>6.53</v>
      </c>
      <c r="L182" s="23">
        <v>149.52000000000001</v>
      </c>
      <c r="M182" s="29">
        <f t="shared" si="2"/>
        <v>845.53</v>
      </c>
      <c r="N182" s="38">
        <v>245.81</v>
      </c>
      <c r="O182" s="39">
        <v>9.68</v>
      </c>
      <c r="P182" s="38">
        <v>396.07</v>
      </c>
      <c r="Q182" s="39">
        <v>9.68</v>
      </c>
      <c r="R182" s="29"/>
      <c r="S182" s="23">
        <v>299.94</v>
      </c>
      <c r="T182" s="22">
        <v>2.2999999999999998</v>
      </c>
      <c r="U182" s="23">
        <v>299.94</v>
      </c>
      <c r="V182" s="22">
        <v>2.2999999999999998</v>
      </c>
      <c r="W182" s="23">
        <v>299.94</v>
      </c>
      <c r="X182" s="22">
        <v>2.2999999999999998</v>
      </c>
      <c r="Y182" s="23">
        <v>299.94</v>
      </c>
      <c r="Z182" s="22">
        <v>2.2999999999999998</v>
      </c>
      <c r="AA182" s="23">
        <v>299.94</v>
      </c>
      <c r="AB182" s="22">
        <v>2.2999999999999998</v>
      </c>
      <c r="AC182" s="23">
        <v>299.94</v>
      </c>
      <c r="AD182" s="22">
        <v>2.2999999999999998</v>
      </c>
      <c r="AE182" s="23">
        <v>299.94</v>
      </c>
      <c r="AF182" s="22">
        <v>2.2999999999999998</v>
      </c>
      <c r="AG182" s="23">
        <v>299.94</v>
      </c>
      <c r="AH182" s="22">
        <v>2.2999999999999998</v>
      </c>
      <c r="AI182" s="23">
        <v>299.94</v>
      </c>
      <c r="AJ182" s="22">
        <v>2.2999999999999998</v>
      </c>
      <c r="AK182" s="23">
        <v>299.94</v>
      </c>
      <c r="AL182" s="22">
        <v>2.2999999999999998</v>
      </c>
      <c r="AM182" s="23">
        <v>299.94</v>
      </c>
      <c r="AN182" s="22">
        <v>2.2999999999999998</v>
      </c>
      <c r="AO182" s="29"/>
      <c r="AP182" s="40">
        <v>0</v>
      </c>
      <c r="AQ182" s="41">
        <v>0</v>
      </c>
      <c r="AR182" s="40">
        <v>695.27</v>
      </c>
      <c r="AS182" s="41">
        <v>4.9400000000000004</v>
      </c>
      <c r="AT182" s="40">
        <v>845.53</v>
      </c>
      <c r="AU182" s="41">
        <v>5.75</v>
      </c>
      <c r="AV182" s="29"/>
      <c r="AW182" s="42">
        <v>2.4</v>
      </c>
      <c r="AX182" s="42">
        <v>2.4</v>
      </c>
      <c r="AY182" s="22">
        <v>0</v>
      </c>
      <c r="AZ182" s="42">
        <v>0</v>
      </c>
      <c r="BA182" s="22">
        <v>0</v>
      </c>
      <c r="BB182" s="29"/>
      <c r="BC182" s="43">
        <v>86.85</v>
      </c>
      <c r="BD182" s="39">
        <v>3.58</v>
      </c>
      <c r="BE182" s="43">
        <v>78.5</v>
      </c>
      <c r="BF182" s="39">
        <v>3.56</v>
      </c>
      <c r="BG182" s="43">
        <v>52.1</v>
      </c>
      <c r="BH182" s="39">
        <v>1.96</v>
      </c>
      <c r="BI182" s="43">
        <v>6.7</v>
      </c>
      <c r="BJ182" s="39">
        <v>5.51</v>
      </c>
      <c r="BK182" s="29"/>
    </row>
    <row r="183" spans="1:63" x14ac:dyDescent="0.35">
      <c r="A183">
        <v>7</v>
      </c>
      <c r="B183" t="s">
        <v>394</v>
      </c>
      <c r="C183" t="s">
        <v>395</v>
      </c>
      <c r="D183" s="21">
        <v>0.11924</v>
      </c>
      <c r="E183" s="22">
        <v>9.5500000000000007</v>
      </c>
      <c r="F183" s="21">
        <v>0.34372000000000003</v>
      </c>
      <c r="G183" s="22">
        <v>7.5</v>
      </c>
      <c r="H183" s="21">
        <v>0.24196999999999999</v>
      </c>
      <c r="I183" s="22">
        <v>6.78</v>
      </c>
      <c r="J183" s="23">
        <v>0.58569000000000004</v>
      </c>
      <c r="K183" s="22">
        <v>7.2</v>
      </c>
      <c r="L183" s="23">
        <v>632.83000000000004</v>
      </c>
      <c r="M183" s="29">
        <f t="shared" si="2"/>
        <v>1203.93</v>
      </c>
      <c r="N183" s="38">
        <v>230.05</v>
      </c>
      <c r="O183" s="39">
        <v>1.9</v>
      </c>
      <c r="P183" s="38">
        <v>354.1</v>
      </c>
      <c r="Q183" s="39">
        <v>1.89</v>
      </c>
      <c r="R183" s="29"/>
      <c r="S183" s="23">
        <v>217</v>
      </c>
      <c r="T183" s="22">
        <v>4.33</v>
      </c>
      <c r="U183" s="23">
        <v>217</v>
      </c>
      <c r="V183" s="22">
        <v>4.33</v>
      </c>
      <c r="W183" s="23">
        <v>255</v>
      </c>
      <c r="X183" s="22">
        <v>4.1399999999999997</v>
      </c>
      <c r="Y183" s="23">
        <v>255</v>
      </c>
      <c r="Z183" s="22">
        <v>4.0999999999999996</v>
      </c>
      <c r="AA183" s="23">
        <v>333</v>
      </c>
      <c r="AB183" s="22">
        <v>4.25</v>
      </c>
      <c r="AC183" s="23">
        <v>333</v>
      </c>
      <c r="AD183" s="22">
        <v>4.25</v>
      </c>
      <c r="AE183" s="23">
        <v>333</v>
      </c>
      <c r="AF183" s="22">
        <v>4.25</v>
      </c>
      <c r="AG183" s="23">
        <v>333</v>
      </c>
      <c r="AH183" s="22">
        <v>4.25</v>
      </c>
      <c r="AI183" s="23">
        <v>333</v>
      </c>
      <c r="AJ183" s="22">
        <v>4.25</v>
      </c>
      <c r="AK183" s="23">
        <v>333</v>
      </c>
      <c r="AL183" s="22">
        <v>4.25</v>
      </c>
      <c r="AM183" s="23">
        <v>333</v>
      </c>
      <c r="AN183" s="22">
        <v>4.25</v>
      </c>
      <c r="AO183" s="29"/>
      <c r="AP183" s="40">
        <v>0</v>
      </c>
      <c r="AQ183" s="41">
        <v>0</v>
      </c>
      <c r="AR183" s="40">
        <v>1079.8800000000001</v>
      </c>
      <c r="AS183" s="41">
        <v>6.77</v>
      </c>
      <c r="AT183" s="40">
        <v>1203.93</v>
      </c>
      <c r="AU183" s="41">
        <v>6.24</v>
      </c>
      <c r="AV183" s="29"/>
      <c r="AW183" s="42">
        <v>1.3</v>
      </c>
      <c r="AX183" s="42">
        <v>2.6</v>
      </c>
      <c r="AY183" s="22">
        <v>4</v>
      </c>
      <c r="AZ183" s="42">
        <v>0</v>
      </c>
      <c r="BA183" s="22">
        <v>0</v>
      </c>
      <c r="BB183" s="29"/>
      <c r="BC183" s="43">
        <v>86.8</v>
      </c>
      <c r="BD183" s="39">
        <v>3.58</v>
      </c>
      <c r="BE183" s="43">
        <v>78.5</v>
      </c>
      <c r="BF183" s="39">
        <v>3.56</v>
      </c>
      <c r="BG183" s="43">
        <v>52.1</v>
      </c>
      <c r="BH183" s="39">
        <v>1.96</v>
      </c>
      <c r="BI183" s="43">
        <v>10.5</v>
      </c>
      <c r="BJ183" s="39">
        <v>2.94</v>
      </c>
      <c r="BK183" s="29"/>
    </row>
    <row r="184" spans="1:63" x14ac:dyDescent="0.35">
      <c r="A184">
        <v>7</v>
      </c>
      <c r="B184" t="s">
        <v>396</v>
      </c>
      <c r="C184" t="s">
        <v>397</v>
      </c>
      <c r="D184" s="21">
        <v>8.7999999999999995E-2</v>
      </c>
      <c r="E184" s="22">
        <v>5.66</v>
      </c>
      <c r="F184" s="21">
        <v>0.2661</v>
      </c>
      <c r="G184" s="22">
        <v>7.53</v>
      </c>
      <c r="H184" s="21">
        <v>0.1938</v>
      </c>
      <c r="I184" s="22">
        <v>7.54</v>
      </c>
      <c r="J184" s="23">
        <v>0.45989999999999998</v>
      </c>
      <c r="K184" s="22">
        <v>7.54</v>
      </c>
      <c r="L184" s="23">
        <v>460.54</v>
      </c>
      <c r="M184" s="29">
        <f t="shared" si="2"/>
        <v>1116.1500000000001</v>
      </c>
      <c r="N184" s="38">
        <v>317.3</v>
      </c>
      <c r="O184" s="39">
        <v>-1.78</v>
      </c>
      <c r="P184" s="38">
        <v>352.61</v>
      </c>
      <c r="Q184" s="39">
        <v>-4.2300000000000004</v>
      </c>
      <c r="R184" s="29"/>
      <c r="S184" s="23">
        <v>303</v>
      </c>
      <c r="T184" s="22">
        <v>14.34</v>
      </c>
      <c r="U184" s="23">
        <v>303</v>
      </c>
      <c r="V184" s="22">
        <v>14.34</v>
      </c>
      <c r="W184" s="23">
        <v>303</v>
      </c>
      <c r="X184" s="22">
        <v>14.34</v>
      </c>
      <c r="Y184" s="23">
        <v>303</v>
      </c>
      <c r="Z184" s="22">
        <v>14.34</v>
      </c>
      <c r="AA184" s="23">
        <v>303</v>
      </c>
      <c r="AB184" s="22">
        <v>14.34</v>
      </c>
      <c r="AC184" s="23">
        <v>303</v>
      </c>
      <c r="AD184" s="22">
        <v>14.34</v>
      </c>
      <c r="AE184" s="23">
        <v>303</v>
      </c>
      <c r="AF184" s="22">
        <v>14.34</v>
      </c>
      <c r="AG184" s="23">
        <v>3647</v>
      </c>
      <c r="AH184" s="22">
        <v>13.09</v>
      </c>
      <c r="AI184" s="23">
        <v>4483</v>
      </c>
      <c r="AJ184" s="22">
        <v>13.06</v>
      </c>
      <c r="AK184" s="23">
        <v>11798</v>
      </c>
      <c r="AL184" s="22">
        <v>13.01</v>
      </c>
      <c r="AM184" s="23">
        <v>61957.999999999993</v>
      </c>
      <c r="AN184" s="22">
        <v>12.98</v>
      </c>
      <c r="AO184" s="29"/>
      <c r="AP184" s="40">
        <v>0</v>
      </c>
      <c r="AQ184" s="41">
        <v>0</v>
      </c>
      <c r="AR184" s="40">
        <v>1080.8400000000001</v>
      </c>
      <c r="AS184" s="41">
        <v>5.56</v>
      </c>
      <c r="AT184" s="40">
        <v>1116.1500000000001</v>
      </c>
      <c r="AU184" s="41">
        <v>4.4000000000000004</v>
      </c>
      <c r="AV184" s="29"/>
      <c r="AW184" s="42">
        <v>3.37</v>
      </c>
      <c r="AX184" s="42">
        <v>3.37</v>
      </c>
      <c r="AY184" s="22">
        <v>3.06</v>
      </c>
      <c r="AZ184" s="42">
        <v>0</v>
      </c>
      <c r="BA184" s="22">
        <v>0</v>
      </c>
      <c r="BB184" s="29"/>
      <c r="BC184" s="43">
        <v>86.85</v>
      </c>
      <c r="BD184" s="39">
        <v>3.58</v>
      </c>
      <c r="BE184" s="43">
        <v>78.5</v>
      </c>
      <c r="BF184" s="39">
        <v>3.56</v>
      </c>
      <c r="BG184" s="43">
        <v>52.1</v>
      </c>
      <c r="BH184" s="39">
        <v>1.96</v>
      </c>
      <c r="BI184" s="43">
        <v>15.5</v>
      </c>
      <c r="BJ184" s="39">
        <v>2.99</v>
      </c>
      <c r="BK184" s="29"/>
    </row>
    <row r="185" spans="1:63" x14ac:dyDescent="0.35">
      <c r="A185">
        <v>7</v>
      </c>
      <c r="B185" t="s">
        <v>398</v>
      </c>
      <c r="C185" t="s">
        <v>399</v>
      </c>
      <c r="D185" s="21">
        <v>7.9100000000000004E-2</v>
      </c>
      <c r="E185" s="22">
        <v>5.62</v>
      </c>
      <c r="F185" s="21">
        <v>0.3165</v>
      </c>
      <c r="G185" s="22">
        <v>3.78</v>
      </c>
      <c r="H185" s="21">
        <v>0.25430000000000003</v>
      </c>
      <c r="I185" s="22">
        <v>3.79</v>
      </c>
      <c r="J185" s="23">
        <v>0.57079999999999997</v>
      </c>
      <c r="K185" s="22">
        <v>3.78</v>
      </c>
      <c r="L185" s="23">
        <v>401.7</v>
      </c>
      <c r="M185" s="29">
        <f t="shared" si="2"/>
        <v>991.94</v>
      </c>
      <c r="N185" s="38">
        <v>377.44</v>
      </c>
      <c r="O185" s="39">
        <v>10.28</v>
      </c>
      <c r="P185" s="38">
        <v>399.92</v>
      </c>
      <c r="Q185" s="39">
        <v>9.65</v>
      </c>
      <c r="R185" s="29"/>
      <c r="S185" s="23">
        <v>190.32</v>
      </c>
      <c r="T185" s="22">
        <v>3.46</v>
      </c>
      <c r="U185" s="23">
        <v>190.32</v>
      </c>
      <c r="V185" s="22">
        <v>3.46</v>
      </c>
      <c r="W185" s="23">
        <v>190.32</v>
      </c>
      <c r="X185" s="22">
        <v>3.46</v>
      </c>
      <c r="Y185" s="23">
        <v>190.32</v>
      </c>
      <c r="Z185" s="22">
        <v>3.46</v>
      </c>
      <c r="AA185" s="23">
        <v>190.32</v>
      </c>
      <c r="AB185" s="22">
        <v>3.46</v>
      </c>
      <c r="AC185" s="23">
        <v>190.32</v>
      </c>
      <c r="AD185" s="22">
        <v>3.46</v>
      </c>
      <c r="AE185" s="23">
        <v>190.32</v>
      </c>
      <c r="AF185" s="22">
        <v>3.46</v>
      </c>
      <c r="AG185" s="23">
        <v>190.32</v>
      </c>
      <c r="AH185" s="22">
        <v>3.46</v>
      </c>
      <c r="AI185" s="23">
        <v>190.32</v>
      </c>
      <c r="AJ185" s="22">
        <v>3.46</v>
      </c>
      <c r="AK185" s="23">
        <v>190.32</v>
      </c>
      <c r="AL185" s="22">
        <v>3.46</v>
      </c>
      <c r="AM185" s="23">
        <v>190.32</v>
      </c>
      <c r="AN185" s="22">
        <v>3.46</v>
      </c>
      <c r="AO185" s="29"/>
      <c r="AP185" s="40">
        <v>0</v>
      </c>
      <c r="AQ185" s="41">
        <v>0</v>
      </c>
      <c r="AR185" s="40">
        <v>969.46</v>
      </c>
      <c r="AS185" s="41">
        <v>6.94</v>
      </c>
      <c r="AT185" s="40">
        <v>991.94</v>
      </c>
      <c r="AU185" s="41">
        <v>6.77</v>
      </c>
      <c r="AV185" s="29"/>
      <c r="AW185" s="42">
        <v>1.5</v>
      </c>
      <c r="AX185" s="42">
        <v>2.5</v>
      </c>
      <c r="AY185" s="22">
        <v>0</v>
      </c>
      <c r="AZ185" s="42">
        <v>106.56</v>
      </c>
      <c r="BA185" s="22">
        <v>3.54</v>
      </c>
      <c r="BB185" s="29"/>
      <c r="BC185" s="43">
        <v>86.85</v>
      </c>
      <c r="BD185" s="39">
        <v>3.58</v>
      </c>
      <c r="BE185" s="43">
        <v>78.5</v>
      </c>
      <c r="BF185" s="39">
        <v>3.56</v>
      </c>
      <c r="BG185" s="43">
        <v>52</v>
      </c>
      <c r="BH185" s="39">
        <v>1.76</v>
      </c>
      <c r="BI185" s="43">
        <v>17.100000000000001</v>
      </c>
      <c r="BJ185" s="39">
        <v>3.01</v>
      </c>
      <c r="BK185" s="29"/>
    </row>
    <row r="186" spans="1:63" x14ac:dyDescent="0.35">
      <c r="A186">
        <v>7</v>
      </c>
      <c r="B186" t="s">
        <v>400</v>
      </c>
      <c r="C186" t="s">
        <v>401</v>
      </c>
      <c r="D186" s="21">
        <v>9.6500000000000002E-2</v>
      </c>
      <c r="E186" s="22">
        <v>12.27</v>
      </c>
      <c r="F186" s="21">
        <v>0.36449999999999999</v>
      </c>
      <c r="G186" s="22">
        <v>15.85</v>
      </c>
      <c r="H186" s="21">
        <v>0.27779999999999999</v>
      </c>
      <c r="I186" s="22">
        <v>16.55</v>
      </c>
      <c r="J186" s="23">
        <v>0.64229999999999998</v>
      </c>
      <c r="K186" s="22">
        <v>16.149999999999999</v>
      </c>
      <c r="L186" s="23">
        <v>531.96</v>
      </c>
      <c r="M186" s="29">
        <f t="shared" si="2"/>
        <v>1116.0600000000002</v>
      </c>
      <c r="N186" s="38">
        <v>227.25</v>
      </c>
      <c r="O186" s="39">
        <v>19.61</v>
      </c>
      <c r="P186" s="38">
        <v>371.45</v>
      </c>
      <c r="Q186" s="39">
        <v>19.61</v>
      </c>
      <c r="R186" s="29"/>
      <c r="S186" s="23">
        <v>176.6</v>
      </c>
      <c r="T186" s="22">
        <v>12.92</v>
      </c>
      <c r="U186" s="23">
        <v>212.65</v>
      </c>
      <c r="V186" s="22">
        <v>12.9</v>
      </c>
      <c r="W186" s="23" t="s">
        <v>773</v>
      </c>
      <c r="X186" s="22" t="s">
        <v>773</v>
      </c>
      <c r="Y186" s="23" t="s">
        <v>773</v>
      </c>
      <c r="Z186" s="22" t="s">
        <v>773</v>
      </c>
      <c r="AA186" s="23" t="s">
        <v>773</v>
      </c>
      <c r="AB186" s="22" t="s">
        <v>773</v>
      </c>
      <c r="AC186" s="23" t="s">
        <v>773</v>
      </c>
      <c r="AD186" s="22" t="s">
        <v>773</v>
      </c>
      <c r="AE186" s="23" t="s">
        <v>773</v>
      </c>
      <c r="AF186" s="22" t="s">
        <v>773</v>
      </c>
      <c r="AG186" s="23" t="s">
        <v>773</v>
      </c>
      <c r="AH186" s="22" t="s">
        <v>773</v>
      </c>
      <c r="AI186" s="23" t="s">
        <v>773</v>
      </c>
      <c r="AJ186" s="22" t="s">
        <v>773</v>
      </c>
      <c r="AK186" s="23" t="s">
        <v>773</v>
      </c>
      <c r="AL186" s="22" t="s">
        <v>773</v>
      </c>
      <c r="AM186" s="23" t="s">
        <v>773</v>
      </c>
      <c r="AN186" s="22" t="s">
        <v>773</v>
      </c>
      <c r="AO186" s="29"/>
      <c r="AP186" s="40">
        <v>0</v>
      </c>
      <c r="AQ186" s="41">
        <v>0</v>
      </c>
      <c r="AR186" s="40">
        <v>935.81000000000006</v>
      </c>
      <c r="AS186" s="41">
        <v>14.09</v>
      </c>
      <c r="AT186" s="40">
        <v>1116.0600000000002</v>
      </c>
      <c r="AU186" s="41">
        <v>14.74</v>
      </c>
      <c r="AV186" s="29"/>
      <c r="AW186" s="42">
        <v>3.45</v>
      </c>
      <c r="AX186" s="42">
        <v>3.45</v>
      </c>
      <c r="AY186" s="22">
        <v>11.29</v>
      </c>
      <c r="AZ186" s="42">
        <v>62.52</v>
      </c>
      <c r="BA186" s="22">
        <v>2.96</v>
      </c>
      <c r="BB186" s="29"/>
      <c r="BC186" s="43">
        <v>86.85</v>
      </c>
      <c r="BD186" s="39">
        <v>3.58</v>
      </c>
      <c r="BE186" s="43">
        <v>78.5</v>
      </c>
      <c r="BF186" s="39">
        <v>3.56</v>
      </c>
      <c r="BG186" s="43">
        <v>52.1</v>
      </c>
      <c r="BH186" s="39">
        <v>8.1999999999999993</v>
      </c>
      <c r="BI186" s="43">
        <v>11.2</v>
      </c>
      <c r="BJ186" s="39">
        <v>2.75</v>
      </c>
      <c r="BK186" s="29"/>
    </row>
    <row r="187" spans="1:63" x14ac:dyDescent="0.35">
      <c r="A187">
        <v>7</v>
      </c>
      <c r="B187" t="s">
        <v>402</v>
      </c>
      <c r="C187" t="s">
        <v>403</v>
      </c>
      <c r="D187" s="21">
        <v>0.1186</v>
      </c>
      <c r="E187" s="22">
        <v>4.04</v>
      </c>
      <c r="F187" s="21">
        <v>0.2495</v>
      </c>
      <c r="G187" s="22">
        <v>8.1300000000000008</v>
      </c>
      <c r="H187" s="21">
        <v>0.1656</v>
      </c>
      <c r="I187" s="22">
        <v>0.63</v>
      </c>
      <c r="J187" s="23">
        <v>0.41510000000000002</v>
      </c>
      <c r="K187" s="22">
        <v>5</v>
      </c>
      <c r="L187" s="23">
        <v>787.59</v>
      </c>
      <c r="M187" s="29">
        <f t="shared" si="2"/>
        <v>1664.23</v>
      </c>
      <c r="N187" s="38">
        <v>350.31</v>
      </c>
      <c r="O187" s="39">
        <v>7.8</v>
      </c>
      <c r="P187" s="38">
        <v>482.64</v>
      </c>
      <c r="Q187" s="39">
        <v>7.8</v>
      </c>
      <c r="R187" s="29"/>
      <c r="S187" s="23">
        <v>394</v>
      </c>
      <c r="T187" s="22">
        <v>7.36</v>
      </c>
      <c r="U187" s="23">
        <v>394</v>
      </c>
      <c r="V187" s="22">
        <v>7.36</v>
      </c>
      <c r="W187" s="23">
        <v>394</v>
      </c>
      <c r="X187" s="22">
        <v>7.36</v>
      </c>
      <c r="Y187" s="23">
        <v>394</v>
      </c>
      <c r="Z187" s="22">
        <v>7.36</v>
      </c>
      <c r="AA187" s="23">
        <v>394</v>
      </c>
      <c r="AB187" s="22">
        <v>7.36</v>
      </c>
      <c r="AC187" s="23">
        <v>394</v>
      </c>
      <c r="AD187" s="22">
        <v>7.36</v>
      </c>
      <c r="AE187" s="23">
        <v>394</v>
      </c>
      <c r="AF187" s="22">
        <v>7.36</v>
      </c>
      <c r="AG187" s="23">
        <v>2605</v>
      </c>
      <c r="AH187" s="22">
        <v>7.33</v>
      </c>
      <c r="AI187" s="23">
        <v>2605</v>
      </c>
      <c r="AJ187" s="22">
        <v>7.33</v>
      </c>
      <c r="AK187" s="23">
        <v>5703</v>
      </c>
      <c r="AL187" s="22">
        <v>7.32</v>
      </c>
      <c r="AM187" s="23">
        <v>5703</v>
      </c>
      <c r="AN187" s="22">
        <v>7.32</v>
      </c>
      <c r="AO187" s="29"/>
      <c r="AP187" s="40">
        <v>0</v>
      </c>
      <c r="AQ187" s="41">
        <v>0</v>
      </c>
      <c r="AR187" s="40">
        <v>1531.9</v>
      </c>
      <c r="AS187" s="41">
        <v>5.72</v>
      </c>
      <c r="AT187" s="40">
        <v>1664.23</v>
      </c>
      <c r="AU187" s="41">
        <v>5.89</v>
      </c>
      <c r="AV187" s="29"/>
      <c r="AW187" s="42">
        <v>1.79</v>
      </c>
      <c r="AX187" s="42">
        <v>3.58</v>
      </c>
      <c r="AY187" s="22">
        <v>2.29</v>
      </c>
      <c r="AZ187" s="42">
        <v>100.6</v>
      </c>
      <c r="BA187" s="22">
        <v>2.4</v>
      </c>
      <c r="BB187" s="29"/>
      <c r="BC187" s="43">
        <v>86.85</v>
      </c>
      <c r="BD187" s="39">
        <v>3.64</v>
      </c>
      <c r="BE187" s="43">
        <v>78.5</v>
      </c>
      <c r="BF187" s="39">
        <v>3.56</v>
      </c>
      <c r="BG187" s="43">
        <v>52.1</v>
      </c>
      <c r="BH187" s="39">
        <v>1.96</v>
      </c>
      <c r="BI187" s="43">
        <v>16.399999999999999</v>
      </c>
      <c r="BJ187" s="39">
        <v>2.5</v>
      </c>
      <c r="BK187" s="29"/>
    </row>
    <row r="188" spans="1:63" x14ac:dyDescent="0.35">
      <c r="A188">
        <v>7</v>
      </c>
      <c r="B188" t="s">
        <v>404</v>
      </c>
      <c r="C188" t="s">
        <v>405</v>
      </c>
      <c r="D188" s="21">
        <v>0.10920000000000001</v>
      </c>
      <c r="E188" s="22">
        <v>18.010000000000002</v>
      </c>
      <c r="F188" s="21">
        <v>0.21379999999999999</v>
      </c>
      <c r="G188" s="22">
        <v>20.55</v>
      </c>
      <c r="H188" s="21">
        <v>0.2419</v>
      </c>
      <c r="I188" s="22">
        <v>22.19</v>
      </c>
      <c r="J188" s="23">
        <v>0.45569999999999999</v>
      </c>
      <c r="K188" s="22">
        <v>21.41</v>
      </c>
      <c r="L188" s="23">
        <v>573.04999999999995</v>
      </c>
      <c r="M188" s="29">
        <f t="shared" si="2"/>
        <v>1227.1500000000001</v>
      </c>
      <c r="N188" s="38">
        <v>335.5</v>
      </c>
      <c r="O188" s="39">
        <v>0.6</v>
      </c>
      <c r="P188" s="38">
        <v>365.95</v>
      </c>
      <c r="Q188" s="39">
        <v>0.62</v>
      </c>
      <c r="R188" s="29"/>
      <c r="S188" s="23">
        <v>288.14999999999998</v>
      </c>
      <c r="T188" s="22">
        <v>4.55</v>
      </c>
      <c r="U188" s="23">
        <v>288.14999999999998</v>
      </c>
      <c r="V188" s="22">
        <v>4.55</v>
      </c>
      <c r="W188" s="23">
        <v>288.14999999999998</v>
      </c>
      <c r="X188" s="22">
        <v>4.55</v>
      </c>
      <c r="Y188" s="23">
        <v>288.14999999999998</v>
      </c>
      <c r="Z188" s="22">
        <v>4.55</v>
      </c>
      <c r="AA188" s="23">
        <v>288.14999999999998</v>
      </c>
      <c r="AB188" s="22">
        <v>4.55</v>
      </c>
      <c r="AC188" s="23">
        <v>288.14999999999998</v>
      </c>
      <c r="AD188" s="22">
        <v>4.55</v>
      </c>
      <c r="AE188" s="23">
        <v>288.14999999999998</v>
      </c>
      <c r="AF188" s="22">
        <v>4.55</v>
      </c>
      <c r="AG188" s="23">
        <v>1440.5</v>
      </c>
      <c r="AH188" s="22">
        <v>4.55</v>
      </c>
      <c r="AI188" s="23">
        <v>1440.5</v>
      </c>
      <c r="AJ188" s="22">
        <v>4.55</v>
      </c>
      <c r="AK188" s="23">
        <v>3457.55</v>
      </c>
      <c r="AL188" s="22">
        <v>4.55</v>
      </c>
      <c r="AM188" s="23">
        <v>17288.75</v>
      </c>
      <c r="AN188" s="22">
        <v>9.8699999999999992</v>
      </c>
      <c r="AO188" s="29"/>
      <c r="AP188" s="40">
        <v>0</v>
      </c>
      <c r="AQ188" s="41">
        <v>0</v>
      </c>
      <c r="AR188" s="40">
        <v>1196.6999999999998</v>
      </c>
      <c r="AS188" s="41">
        <v>9.32</v>
      </c>
      <c r="AT188" s="40">
        <v>1227.1500000000001</v>
      </c>
      <c r="AU188" s="41">
        <v>9.09</v>
      </c>
      <c r="AV188" s="29"/>
      <c r="AW188" s="42">
        <v>4</v>
      </c>
      <c r="AX188" s="42">
        <v>4</v>
      </c>
      <c r="AY188" s="22">
        <v>105.13</v>
      </c>
      <c r="AZ188" s="42">
        <v>100.05</v>
      </c>
      <c r="BA188" s="22">
        <v>12.73</v>
      </c>
      <c r="BB188" s="29"/>
      <c r="BC188" s="43">
        <v>86.85</v>
      </c>
      <c r="BD188" s="39">
        <v>3.58</v>
      </c>
      <c r="BE188" s="43">
        <v>78.5</v>
      </c>
      <c r="BF188" s="39">
        <v>23.82</v>
      </c>
      <c r="BG188" s="43">
        <v>52.1</v>
      </c>
      <c r="BH188" s="39">
        <v>1.96</v>
      </c>
      <c r="BI188" s="43">
        <v>21.65</v>
      </c>
      <c r="BJ188" s="39">
        <v>2.61</v>
      </c>
      <c r="BK188" s="29"/>
    </row>
    <row r="189" spans="1:63" x14ac:dyDescent="0.35">
      <c r="A189">
        <v>7</v>
      </c>
      <c r="B189" t="s">
        <v>406</v>
      </c>
      <c r="C189" t="s">
        <v>407</v>
      </c>
      <c r="D189" s="21">
        <v>7.8200000000000006E-2</v>
      </c>
      <c r="E189" s="22">
        <v>4.0199999999999996</v>
      </c>
      <c r="F189" s="21">
        <v>0.32269999999999999</v>
      </c>
      <c r="G189" s="22">
        <v>4.1399999999999997</v>
      </c>
      <c r="H189" s="21">
        <v>0.24329999999999999</v>
      </c>
      <c r="I189" s="22">
        <v>5.35</v>
      </c>
      <c r="J189" s="23">
        <v>0.56599999999999995</v>
      </c>
      <c r="K189" s="22">
        <v>4.66</v>
      </c>
      <c r="L189" s="23">
        <v>360.01</v>
      </c>
      <c r="M189" s="29">
        <f t="shared" si="2"/>
        <v>1038.1100000000001</v>
      </c>
      <c r="N189" s="38">
        <v>355.48</v>
      </c>
      <c r="O189" s="39">
        <v>2.2000000000000002</v>
      </c>
      <c r="P189" s="38">
        <v>355.48</v>
      </c>
      <c r="Q189" s="39">
        <v>2.2000000000000002</v>
      </c>
      <c r="R189" s="29"/>
      <c r="S189" s="23">
        <v>322.62</v>
      </c>
      <c r="T189" s="22">
        <v>2.2000000000000002</v>
      </c>
      <c r="U189" s="23">
        <v>322.62</v>
      </c>
      <c r="V189" s="22">
        <v>2.2000000000000002</v>
      </c>
      <c r="W189" s="23">
        <v>322.62</v>
      </c>
      <c r="X189" s="22">
        <v>2.2000000000000002</v>
      </c>
      <c r="Y189" s="23">
        <v>322.62</v>
      </c>
      <c r="Z189" s="22">
        <v>2.2000000000000002</v>
      </c>
      <c r="AA189" s="23">
        <v>322.62</v>
      </c>
      <c r="AB189" s="22">
        <v>1.88</v>
      </c>
      <c r="AC189" s="23">
        <v>430.16</v>
      </c>
      <c r="AD189" s="22">
        <v>2.2000000000000002</v>
      </c>
      <c r="AE189" s="23">
        <v>537.70000000000005</v>
      </c>
      <c r="AF189" s="22">
        <v>2.2000000000000002</v>
      </c>
      <c r="AG189" s="23">
        <v>2258.34</v>
      </c>
      <c r="AH189" s="22">
        <v>2.2000000000000002</v>
      </c>
      <c r="AI189" s="23">
        <v>2688.5</v>
      </c>
      <c r="AJ189" s="22">
        <v>2.2000000000000002</v>
      </c>
      <c r="AK189" s="23">
        <v>6452.4</v>
      </c>
      <c r="AL189" s="22">
        <v>2.2000000000000002</v>
      </c>
      <c r="AM189" s="23">
        <v>32262</v>
      </c>
      <c r="AN189" s="22">
        <v>2.2000000000000002</v>
      </c>
      <c r="AO189" s="29"/>
      <c r="AP189" s="40">
        <v>0</v>
      </c>
      <c r="AQ189" s="41">
        <v>0</v>
      </c>
      <c r="AR189" s="40">
        <v>1038.1100000000001</v>
      </c>
      <c r="AS189" s="41">
        <v>2.82</v>
      </c>
      <c r="AT189" s="40">
        <v>1038.1100000000001</v>
      </c>
      <c r="AU189" s="41">
        <v>2.82</v>
      </c>
      <c r="AV189" s="29"/>
      <c r="AW189" s="42" t="s">
        <v>776</v>
      </c>
      <c r="AX189" s="42">
        <v>7.71</v>
      </c>
      <c r="AY189" s="22">
        <v>2.25</v>
      </c>
      <c r="AZ189" s="42">
        <v>0</v>
      </c>
      <c r="BA189" s="22">
        <v>0</v>
      </c>
      <c r="BB189" s="29"/>
      <c r="BC189" s="43">
        <v>83.85</v>
      </c>
      <c r="BD189" s="39">
        <v>7.71</v>
      </c>
      <c r="BE189" s="43">
        <v>75.8</v>
      </c>
      <c r="BF189" s="39">
        <v>7.75</v>
      </c>
      <c r="BG189" s="43">
        <v>51.1</v>
      </c>
      <c r="BH189" s="39">
        <v>6.13</v>
      </c>
      <c r="BI189" s="43">
        <v>14.5</v>
      </c>
      <c r="BJ189" s="39">
        <v>2.11</v>
      </c>
      <c r="BK189" s="29"/>
    </row>
    <row r="190" spans="1:63" x14ac:dyDescent="0.35">
      <c r="A190">
        <v>7</v>
      </c>
      <c r="B190" t="s">
        <v>408</v>
      </c>
      <c r="C190" t="s">
        <v>409</v>
      </c>
      <c r="D190" s="21">
        <v>6.7000000000000004E-2</v>
      </c>
      <c r="E190" s="22">
        <v>4.18</v>
      </c>
      <c r="F190" s="21">
        <v>0.26179999999999998</v>
      </c>
      <c r="G190" s="22">
        <v>3.27</v>
      </c>
      <c r="H190" s="21">
        <v>0.14699999999999999</v>
      </c>
      <c r="I190" s="22">
        <v>3.28</v>
      </c>
      <c r="J190" s="23">
        <v>0.40879999999999994</v>
      </c>
      <c r="K190" s="22">
        <v>3.28</v>
      </c>
      <c r="L190" s="23">
        <v>404.15</v>
      </c>
      <c r="M190" s="29">
        <f t="shared" si="2"/>
        <v>933.59999999999991</v>
      </c>
      <c r="N190" s="38">
        <v>227.4</v>
      </c>
      <c r="O190" s="39">
        <v>3.5</v>
      </c>
      <c r="P190" s="38">
        <v>310.7</v>
      </c>
      <c r="Q190" s="39">
        <v>3.5</v>
      </c>
      <c r="R190" s="29"/>
      <c r="S190" s="23">
        <v>218.75</v>
      </c>
      <c r="T190" s="22">
        <v>3.5</v>
      </c>
      <c r="U190" s="23">
        <v>218.75</v>
      </c>
      <c r="V190" s="22">
        <v>3.5</v>
      </c>
      <c r="W190" s="23">
        <v>218.75</v>
      </c>
      <c r="X190" s="22">
        <v>3.5</v>
      </c>
      <c r="Y190" s="23">
        <v>218.75</v>
      </c>
      <c r="Z190" s="22">
        <v>3.5</v>
      </c>
      <c r="AA190" s="23">
        <v>399.75</v>
      </c>
      <c r="AB190" s="22">
        <v>3.74</v>
      </c>
      <c r="AC190" s="23">
        <v>580.75</v>
      </c>
      <c r="AD190" s="22">
        <v>3.83</v>
      </c>
      <c r="AE190" s="23">
        <v>761.75</v>
      </c>
      <c r="AF190" s="22">
        <v>3.87</v>
      </c>
      <c r="AG190" s="23">
        <v>2828.75</v>
      </c>
      <c r="AH190" s="22">
        <v>3.98</v>
      </c>
      <c r="AI190" s="23">
        <v>3316.75</v>
      </c>
      <c r="AJ190" s="22">
        <v>4.03</v>
      </c>
      <c r="AK190" s="23">
        <v>7366.75</v>
      </c>
      <c r="AL190" s="22">
        <v>3.85</v>
      </c>
      <c r="AM190" s="23">
        <v>21866.75</v>
      </c>
      <c r="AN190" s="22">
        <v>3.96</v>
      </c>
      <c r="AO190" s="29"/>
      <c r="AP190" s="40">
        <v>0</v>
      </c>
      <c r="AQ190" s="41">
        <v>0</v>
      </c>
      <c r="AR190" s="40">
        <v>850.3</v>
      </c>
      <c r="AS190" s="41">
        <v>3.82</v>
      </c>
      <c r="AT190" s="40">
        <v>933.59999999999991</v>
      </c>
      <c r="AU190" s="41">
        <v>3.79</v>
      </c>
      <c r="AV190" s="29"/>
      <c r="AW190" s="42">
        <v>3.3</v>
      </c>
      <c r="AX190" s="42">
        <v>3.3</v>
      </c>
      <c r="AY190" s="22">
        <v>0</v>
      </c>
      <c r="AZ190" s="42">
        <v>0</v>
      </c>
      <c r="BA190" s="22">
        <v>0</v>
      </c>
      <c r="BB190" s="29"/>
      <c r="BC190" s="43">
        <v>86.85</v>
      </c>
      <c r="BD190" s="39">
        <v>3.55</v>
      </c>
      <c r="BE190" s="43">
        <v>78.5</v>
      </c>
      <c r="BF190" s="39">
        <v>3.56</v>
      </c>
      <c r="BG190" s="43">
        <v>52.1</v>
      </c>
      <c r="BH190" s="39">
        <v>1.94</v>
      </c>
      <c r="BI190" s="43">
        <v>17.2</v>
      </c>
      <c r="BJ190" s="39">
        <v>3.61</v>
      </c>
      <c r="BK190" s="29"/>
    </row>
    <row r="191" spans="1:63" x14ac:dyDescent="0.35">
      <c r="A191">
        <v>8</v>
      </c>
      <c r="B191" t="s">
        <v>410</v>
      </c>
      <c r="C191" t="s">
        <v>411</v>
      </c>
      <c r="D191" s="21">
        <v>0.1032</v>
      </c>
      <c r="E191" s="22">
        <v>6.64</v>
      </c>
      <c r="F191" s="21">
        <v>0.33800000000000002</v>
      </c>
      <c r="G191" s="22">
        <v>9.3800000000000008</v>
      </c>
      <c r="H191" s="21">
        <v>0.34449999999999997</v>
      </c>
      <c r="I191" s="22">
        <v>3.24</v>
      </c>
      <c r="J191" s="23">
        <v>0.6825</v>
      </c>
      <c r="K191" s="22">
        <v>6.19</v>
      </c>
      <c r="L191" s="23">
        <v>431.16</v>
      </c>
      <c r="M191" s="29">
        <f t="shared" si="2"/>
        <v>1112.1600000000001</v>
      </c>
      <c r="N191" s="38">
        <v>425.5</v>
      </c>
      <c r="O191" s="39">
        <v>10.81</v>
      </c>
      <c r="P191" s="38">
        <v>496.5</v>
      </c>
      <c r="Q191" s="39">
        <v>10.7</v>
      </c>
      <c r="R191" s="29"/>
      <c r="S191" s="23">
        <v>184.5</v>
      </c>
      <c r="T191" s="22">
        <v>9.5</v>
      </c>
      <c r="U191" s="23">
        <v>184.5</v>
      </c>
      <c r="V191" s="22">
        <v>9.5</v>
      </c>
      <c r="W191" s="23" t="s">
        <v>773</v>
      </c>
      <c r="X191" s="22" t="s">
        <v>773</v>
      </c>
      <c r="Y191" s="23" t="s">
        <v>773</v>
      </c>
      <c r="Z191" s="22" t="s">
        <v>773</v>
      </c>
      <c r="AA191" s="23" t="s">
        <v>773</v>
      </c>
      <c r="AB191" s="22" t="s">
        <v>773</v>
      </c>
      <c r="AC191" s="23" t="s">
        <v>773</v>
      </c>
      <c r="AD191" s="22" t="s">
        <v>773</v>
      </c>
      <c r="AE191" s="23" t="s">
        <v>773</v>
      </c>
      <c r="AF191" s="22" t="s">
        <v>773</v>
      </c>
      <c r="AG191" s="23" t="s">
        <v>773</v>
      </c>
      <c r="AH191" s="22" t="s">
        <v>773</v>
      </c>
      <c r="AI191" s="23" t="s">
        <v>773</v>
      </c>
      <c r="AJ191" s="22" t="s">
        <v>773</v>
      </c>
      <c r="AK191" s="23" t="s">
        <v>773</v>
      </c>
      <c r="AL191" s="22" t="s">
        <v>773</v>
      </c>
      <c r="AM191" s="23" t="s">
        <v>773</v>
      </c>
      <c r="AN191" s="22" t="s">
        <v>773</v>
      </c>
      <c r="AO191" s="29"/>
      <c r="AP191" s="40">
        <v>40</v>
      </c>
      <c r="AQ191" s="41">
        <v>40</v>
      </c>
      <c r="AR191" s="40">
        <v>1001.1600000000001</v>
      </c>
      <c r="AS191" s="41">
        <v>9.1999999999999993</v>
      </c>
      <c r="AT191" s="40">
        <v>1072.1600000000001</v>
      </c>
      <c r="AU191" s="41">
        <v>9.26</v>
      </c>
      <c r="AV191" s="29"/>
      <c r="AW191" s="42">
        <v>2.7</v>
      </c>
      <c r="AX191" s="42">
        <v>2.7</v>
      </c>
      <c r="AY191" s="22">
        <v>92.86</v>
      </c>
      <c r="AZ191" s="42">
        <v>92.8</v>
      </c>
      <c r="BA191" s="22">
        <v>3.46</v>
      </c>
      <c r="BB191" s="29"/>
      <c r="BC191" s="43">
        <v>86.85</v>
      </c>
      <c r="BD191" s="39">
        <v>3.58</v>
      </c>
      <c r="BE191" s="43">
        <v>78.5</v>
      </c>
      <c r="BF191" s="39">
        <v>3.56</v>
      </c>
      <c r="BG191" s="43">
        <v>52.1</v>
      </c>
      <c r="BH191" s="39">
        <v>1.94</v>
      </c>
      <c r="BI191" s="43">
        <v>17.850000000000001</v>
      </c>
      <c r="BJ191" s="39">
        <v>50</v>
      </c>
      <c r="BK191" s="29"/>
    </row>
    <row r="192" spans="1:63" x14ac:dyDescent="0.35">
      <c r="A192">
        <v>8</v>
      </c>
      <c r="B192" t="s">
        <v>412</v>
      </c>
      <c r="C192" t="s">
        <v>413</v>
      </c>
      <c r="D192" s="21">
        <v>0.1023</v>
      </c>
      <c r="E192" s="22">
        <v>3.42</v>
      </c>
      <c r="F192" s="21">
        <v>0.39910000000000001</v>
      </c>
      <c r="G192" s="22">
        <v>3.61</v>
      </c>
      <c r="H192" s="21">
        <v>0.33250000000000002</v>
      </c>
      <c r="I192" s="22">
        <v>4.79</v>
      </c>
      <c r="J192" s="23">
        <v>0.73160000000000003</v>
      </c>
      <c r="K192" s="22">
        <v>4.1399999999999997</v>
      </c>
      <c r="L192" s="23">
        <v>532.67999999999995</v>
      </c>
      <c r="M192" s="29">
        <f t="shared" si="2"/>
        <v>1263.3499999999999</v>
      </c>
      <c r="N192" s="38">
        <v>294.47000000000003</v>
      </c>
      <c r="O192" s="39">
        <v>0.68</v>
      </c>
      <c r="P192" s="38">
        <v>427.91</v>
      </c>
      <c r="Q192" s="39">
        <v>0.94</v>
      </c>
      <c r="R192" s="29"/>
      <c r="S192" s="23">
        <v>227.06</v>
      </c>
      <c r="T192" s="22">
        <v>2.98</v>
      </c>
      <c r="U192" s="23">
        <v>302.76</v>
      </c>
      <c r="V192" s="22">
        <v>2.98</v>
      </c>
      <c r="W192" s="23">
        <v>302.76</v>
      </c>
      <c r="X192" s="22">
        <v>-41.15</v>
      </c>
      <c r="Y192" s="23">
        <v>302.76</v>
      </c>
      <c r="Z192" s="22">
        <v>-41.15</v>
      </c>
      <c r="AA192" s="23">
        <v>302.76</v>
      </c>
      <c r="AB192" s="22">
        <v>-41.15</v>
      </c>
      <c r="AC192" s="23">
        <v>302.76</v>
      </c>
      <c r="AD192" s="22">
        <v>-41.15</v>
      </c>
      <c r="AE192" s="23">
        <v>302.76</v>
      </c>
      <c r="AF192" s="22">
        <v>-41.15</v>
      </c>
      <c r="AG192" s="23">
        <v>2998.76</v>
      </c>
      <c r="AH192" s="22">
        <v>-4.21</v>
      </c>
      <c r="AI192" s="23">
        <v>3642.76</v>
      </c>
      <c r="AJ192" s="22">
        <v>-2.98</v>
      </c>
      <c r="AK192" s="23">
        <v>8702.76</v>
      </c>
      <c r="AL192" s="22">
        <v>0.33</v>
      </c>
      <c r="AM192" s="23">
        <v>41342.76</v>
      </c>
      <c r="AN192" s="22">
        <v>2.4500000000000002</v>
      </c>
      <c r="AO192" s="29"/>
      <c r="AP192" s="40">
        <v>0</v>
      </c>
      <c r="AQ192" s="41">
        <v>0</v>
      </c>
      <c r="AR192" s="40">
        <v>1054.21</v>
      </c>
      <c r="AS192" s="41">
        <v>2.54</v>
      </c>
      <c r="AT192" s="40">
        <v>1263.3499999999999</v>
      </c>
      <c r="AU192" s="41">
        <v>2.46</v>
      </c>
      <c r="AV192" s="29"/>
      <c r="AW192" s="42">
        <v>0</v>
      </c>
      <c r="AX192" s="42">
        <v>0</v>
      </c>
      <c r="AY192" s="22">
        <v>0</v>
      </c>
      <c r="AZ192" s="42">
        <v>0</v>
      </c>
      <c r="BA192" s="22">
        <v>0</v>
      </c>
      <c r="BB192" s="29"/>
      <c r="BC192" s="43">
        <v>86.8</v>
      </c>
      <c r="BD192" s="39">
        <v>3.49</v>
      </c>
      <c r="BE192" s="43">
        <v>78.5</v>
      </c>
      <c r="BF192" s="39">
        <v>3.56</v>
      </c>
      <c r="BG192" s="43">
        <v>52.1</v>
      </c>
      <c r="BH192" s="39">
        <v>1.94</v>
      </c>
      <c r="BI192" s="43">
        <v>19.600000000000001</v>
      </c>
      <c r="BJ192" s="39">
        <v>3.16</v>
      </c>
      <c r="BK192" s="29"/>
    </row>
    <row r="193" spans="1:63" x14ac:dyDescent="0.35">
      <c r="A193">
        <v>8</v>
      </c>
      <c r="B193" t="s">
        <v>414</v>
      </c>
      <c r="C193" t="s">
        <v>415</v>
      </c>
      <c r="D193" s="21">
        <v>8.5599999999999996E-2</v>
      </c>
      <c r="E193" s="22">
        <v>17.940000000000001</v>
      </c>
      <c r="F193" s="21">
        <v>0.28949999999999998</v>
      </c>
      <c r="G193" s="22">
        <v>42.04</v>
      </c>
      <c r="H193" s="21">
        <v>0.2215</v>
      </c>
      <c r="I193" s="22">
        <v>27.47</v>
      </c>
      <c r="J193" s="23">
        <v>0.51100000000000001</v>
      </c>
      <c r="K193" s="22">
        <v>35.340000000000003</v>
      </c>
      <c r="L193" s="23">
        <v>399.3</v>
      </c>
      <c r="M193" s="29">
        <f t="shared" si="2"/>
        <v>1031.7</v>
      </c>
      <c r="N193" s="38">
        <v>233.16</v>
      </c>
      <c r="O193" s="39">
        <v>0</v>
      </c>
      <c r="P193" s="38">
        <v>330.24</v>
      </c>
      <c r="Q193" s="39">
        <v>0</v>
      </c>
      <c r="R193" s="29"/>
      <c r="S193" s="23">
        <v>220.8</v>
      </c>
      <c r="T193" s="22">
        <v>8.0399999999999991</v>
      </c>
      <c r="U193" s="23">
        <v>302.16000000000003</v>
      </c>
      <c r="V193" s="22">
        <v>8.02</v>
      </c>
      <c r="W193" s="23" t="s">
        <v>773</v>
      </c>
      <c r="X193" s="22" t="s">
        <v>773</v>
      </c>
      <c r="Y193" s="23" t="s">
        <v>773</v>
      </c>
      <c r="Z193" s="22" t="s">
        <v>773</v>
      </c>
      <c r="AA193" s="23" t="s">
        <v>773</v>
      </c>
      <c r="AB193" s="22" t="s">
        <v>773</v>
      </c>
      <c r="AC193" s="23" t="s">
        <v>773</v>
      </c>
      <c r="AD193" s="22" t="s">
        <v>773</v>
      </c>
      <c r="AE193" s="23" t="s">
        <v>773</v>
      </c>
      <c r="AF193" s="22" t="s">
        <v>773</v>
      </c>
      <c r="AG193" s="23" t="s">
        <v>773</v>
      </c>
      <c r="AH193" s="22" t="s">
        <v>773</v>
      </c>
      <c r="AI193" s="23" t="s">
        <v>773</v>
      </c>
      <c r="AJ193" s="22" t="s">
        <v>773</v>
      </c>
      <c r="AK193" s="23" t="s">
        <v>773</v>
      </c>
      <c r="AL193" s="22" t="s">
        <v>773</v>
      </c>
      <c r="AM193" s="23" t="s">
        <v>773</v>
      </c>
      <c r="AN193" s="22" t="s">
        <v>773</v>
      </c>
      <c r="AO193" s="29"/>
      <c r="AP193" s="40">
        <v>0</v>
      </c>
      <c r="AQ193" s="41">
        <v>0</v>
      </c>
      <c r="AR193" s="40">
        <v>853.26</v>
      </c>
      <c r="AS193" s="41">
        <v>9.94</v>
      </c>
      <c r="AT193" s="40">
        <v>1031.7</v>
      </c>
      <c r="AU193" s="41">
        <v>8.77</v>
      </c>
      <c r="AV193" s="29"/>
      <c r="AW193" s="42">
        <v>1.25</v>
      </c>
      <c r="AX193" s="42">
        <v>2.5</v>
      </c>
      <c r="AY193" s="22">
        <v>25</v>
      </c>
      <c r="AZ193" s="42">
        <v>66</v>
      </c>
      <c r="BA193" s="22">
        <v>2.23</v>
      </c>
      <c r="BB193" s="29"/>
      <c r="BC193" s="43">
        <v>86.85</v>
      </c>
      <c r="BD193" s="39">
        <v>3.58</v>
      </c>
      <c r="BE193" s="43">
        <v>78.5</v>
      </c>
      <c r="BF193" s="39">
        <v>3.56</v>
      </c>
      <c r="BG193" s="43">
        <v>52.1</v>
      </c>
      <c r="BH193" s="39">
        <v>1.96</v>
      </c>
      <c r="BI193" s="43">
        <v>17.100000000000001</v>
      </c>
      <c r="BJ193" s="39">
        <v>46.78</v>
      </c>
      <c r="BK193" s="29"/>
    </row>
    <row r="194" spans="1:63" x14ac:dyDescent="0.35">
      <c r="A194">
        <v>8</v>
      </c>
      <c r="B194" t="s">
        <v>416</v>
      </c>
      <c r="C194" t="s">
        <v>417</v>
      </c>
      <c r="D194" s="21">
        <v>8.77E-2</v>
      </c>
      <c r="E194" s="22">
        <v>2.48</v>
      </c>
      <c r="F194" s="21">
        <v>0.32900000000000001</v>
      </c>
      <c r="G194" s="22">
        <v>44.5</v>
      </c>
      <c r="H194" s="21">
        <v>0.24979999999999999</v>
      </c>
      <c r="I194" s="22">
        <v>36.380000000000003</v>
      </c>
      <c r="J194" s="23">
        <v>0.57879999999999998</v>
      </c>
      <c r="K194" s="22">
        <v>40.880000000000003</v>
      </c>
      <c r="L194" s="23">
        <v>437.3</v>
      </c>
      <c r="M194" s="29">
        <f t="shared" si="2"/>
        <v>1181.06</v>
      </c>
      <c r="N194" s="38">
        <v>274.08</v>
      </c>
      <c r="O194" s="39">
        <v>13.52</v>
      </c>
      <c r="P194" s="38">
        <v>501.12</v>
      </c>
      <c r="Q194" s="39">
        <v>13.57</v>
      </c>
      <c r="R194" s="29"/>
      <c r="S194" s="23">
        <v>82.08</v>
      </c>
      <c r="T194" s="22">
        <v>21.93</v>
      </c>
      <c r="U194" s="23">
        <v>242.64</v>
      </c>
      <c r="V194" s="22">
        <v>21.95</v>
      </c>
      <c r="W194" s="23" t="s">
        <v>773</v>
      </c>
      <c r="X194" s="22" t="s">
        <v>773</v>
      </c>
      <c r="Y194" s="23" t="s">
        <v>773</v>
      </c>
      <c r="Z194" s="22" t="s">
        <v>773</v>
      </c>
      <c r="AA194" s="23" t="s">
        <v>773</v>
      </c>
      <c r="AB194" s="22" t="s">
        <v>773</v>
      </c>
      <c r="AC194" s="23" t="s">
        <v>773</v>
      </c>
      <c r="AD194" s="22" t="s">
        <v>773</v>
      </c>
      <c r="AE194" s="23" t="s">
        <v>773</v>
      </c>
      <c r="AF194" s="22" t="s">
        <v>773</v>
      </c>
      <c r="AG194" s="23" t="s">
        <v>773</v>
      </c>
      <c r="AH194" s="22" t="s">
        <v>773</v>
      </c>
      <c r="AI194" s="23" t="s">
        <v>773</v>
      </c>
      <c r="AJ194" s="22" t="s">
        <v>773</v>
      </c>
      <c r="AK194" s="23" t="s">
        <v>773</v>
      </c>
      <c r="AL194" s="22" t="s">
        <v>773</v>
      </c>
      <c r="AM194" s="23" t="s">
        <v>773</v>
      </c>
      <c r="AN194" s="22" t="s">
        <v>773</v>
      </c>
      <c r="AO194" s="29"/>
      <c r="AP194" s="40">
        <v>0</v>
      </c>
      <c r="AQ194" s="41">
        <v>0</v>
      </c>
      <c r="AR194" s="40">
        <v>793.46</v>
      </c>
      <c r="AS194" s="41">
        <v>7.89</v>
      </c>
      <c r="AT194" s="40">
        <v>1181.06</v>
      </c>
      <c r="AU194" s="41">
        <v>10.7</v>
      </c>
      <c r="AV194" s="29"/>
      <c r="AW194" s="42">
        <v>1.55</v>
      </c>
      <c r="AX194" s="42">
        <v>1.55</v>
      </c>
      <c r="AY194" s="22">
        <v>106.67</v>
      </c>
      <c r="AZ194" s="42">
        <v>117.6</v>
      </c>
      <c r="BA194" s="22">
        <v>2.5099999999999998</v>
      </c>
      <c r="BB194" s="29"/>
      <c r="BC194" s="43">
        <v>86.8</v>
      </c>
      <c r="BD194" s="39">
        <v>3.49</v>
      </c>
      <c r="BE194" s="43">
        <v>78.5</v>
      </c>
      <c r="BF194" s="39">
        <v>3.56</v>
      </c>
      <c r="BG194" s="43">
        <v>52.1</v>
      </c>
      <c r="BH194" s="39">
        <v>1.94</v>
      </c>
      <c r="BI194" s="43">
        <v>9.4</v>
      </c>
      <c r="BJ194" s="39">
        <v>2.17</v>
      </c>
      <c r="BK194" s="29"/>
    </row>
    <row r="195" spans="1:63" x14ac:dyDescent="0.35">
      <c r="A195">
        <v>8</v>
      </c>
      <c r="B195" t="s">
        <v>418</v>
      </c>
      <c r="C195" t="s">
        <v>419</v>
      </c>
      <c r="D195" s="21">
        <v>0.1242</v>
      </c>
      <c r="E195" s="22">
        <v>2.14</v>
      </c>
      <c r="F195" s="21">
        <v>0.67920000000000003</v>
      </c>
      <c r="G195" s="22">
        <v>2.98</v>
      </c>
      <c r="H195" s="21">
        <v>0</v>
      </c>
      <c r="I195" s="22" t="s">
        <v>227</v>
      </c>
      <c r="J195" s="23">
        <v>0.67920000000000003</v>
      </c>
      <c r="K195" s="22">
        <v>2.98</v>
      </c>
      <c r="L195" s="23">
        <v>660.2</v>
      </c>
      <c r="M195" s="29">
        <f t="shared" si="2"/>
        <v>1435.37</v>
      </c>
      <c r="N195" s="38">
        <v>310.73</v>
      </c>
      <c r="O195" s="39">
        <v>7.57</v>
      </c>
      <c r="P195" s="38">
        <v>406.77</v>
      </c>
      <c r="Q195" s="39">
        <v>7.49</v>
      </c>
      <c r="R195" s="29"/>
      <c r="S195" s="23">
        <v>322.32</v>
      </c>
      <c r="T195" s="22">
        <v>4.8</v>
      </c>
      <c r="U195" s="23">
        <v>368.4</v>
      </c>
      <c r="V195" s="22">
        <v>4.8099999999999996</v>
      </c>
      <c r="W195" s="23">
        <v>322.32</v>
      </c>
      <c r="X195" s="22">
        <v>4.8</v>
      </c>
      <c r="Y195" s="23">
        <v>421.43999999999994</v>
      </c>
      <c r="Z195" s="22">
        <v>4.8</v>
      </c>
      <c r="AA195" s="23">
        <v>482.76</v>
      </c>
      <c r="AB195" s="22">
        <v>4.82</v>
      </c>
      <c r="AC195" s="23">
        <v>625.79999999999995</v>
      </c>
      <c r="AD195" s="22">
        <v>4.8</v>
      </c>
      <c r="AE195" s="23">
        <v>625.79999999999995</v>
      </c>
      <c r="AF195" s="22">
        <v>4.8</v>
      </c>
      <c r="AG195" s="23">
        <v>1684.5600000000002</v>
      </c>
      <c r="AH195" s="22">
        <v>4.8</v>
      </c>
      <c r="AI195" s="23">
        <v>1684.5600000000002</v>
      </c>
      <c r="AJ195" s="22">
        <v>4.8</v>
      </c>
      <c r="AK195" s="23">
        <v>3217.56</v>
      </c>
      <c r="AL195" s="22">
        <v>4.8</v>
      </c>
      <c r="AM195" s="23">
        <v>10371</v>
      </c>
      <c r="AN195" s="22">
        <v>4.8</v>
      </c>
      <c r="AO195" s="29"/>
      <c r="AP195" s="40">
        <v>0</v>
      </c>
      <c r="AQ195" s="41">
        <v>0</v>
      </c>
      <c r="AR195" s="40">
        <v>1293.25</v>
      </c>
      <c r="AS195" s="41">
        <v>4.0599999999999996</v>
      </c>
      <c r="AT195" s="40">
        <v>1435.37</v>
      </c>
      <c r="AU195" s="41">
        <v>4.29</v>
      </c>
      <c r="AV195" s="29"/>
      <c r="AW195" s="42">
        <v>2.0499999999999998</v>
      </c>
      <c r="AX195" s="42">
        <v>3.1</v>
      </c>
      <c r="AY195" s="22">
        <v>3.33</v>
      </c>
      <c r="AZ195" s="42">
        <v>0</v>
      </c>
      <c r="BA195" s="22">
        <v>0</v>
      </c>
      <c r="BB195" s="29"/>
      <c r="BC195" s="43">
        <v>86.85</v>
      </c>
      <c r="BD195" s="39">
        <v>3.58</v>
      </c>
      <c r="BE195" s="43">
        <v>78.5</v>
      </c>
      <c r="BF195" s="39">
        <v>3.56</v>
      </c>
      <c r="BG195" s="43">
        <v>52.1</v>
      </c>
      <c r="BH195" s="39">
        <v>1.96</v>
      </c>
      <c r="BI195" s="43">
        <v>10.5</v>
      </c>
      <c r="BJ195" s="39">
        <v>2.44</v>
      </c>
      <c r="BK195" s="29"/>
    </row>
    <row r="196" spans="1:63" x14ac:dyDescent="0.35">
      <c r="A196">
        <v>8</v>
      </c>
      <c r="B196" t="s">
        <v>420</v>
      </c>
      <c r="C196" t="s">
        <v>421</v>
      </c>
      <c r="D196" s="21">
        <v>8.09E-2</v>
      </c>
      <c r="E196" s="22">
        <v>15.13</v>
      </c>
      <c r="F196" s="21">
        <v>0.30969999999999998</v>
      </c>
      <c r="G196" s="22">
        <v>16.05</v>
      </c>
      <c r="H196" s="21">
        <v>0.25130000000000002</v>
      </c>
      <c r="I196" s="22">
        <v>15.54</v>
      </c>
      <c r="J196" s="23">
        <v>0.56099999999999994</v>
      </c>
      <c r="K196" s="22">
        <v>15.82</v>
      </c>
      <c r="L196" s="23">
        <v>353.69</v>
      </c>
      <c r="M196" s="29">
        <f t="shared" si="2"/>
        <v>793.25</v>
      </c>
      <c r="N196" s="38">
        <v>244.44</v>
      </c>
      <c r="O196" s="39">
        <v>7.98</v>
      </c>
      <c r="P196" s="38">
        <v>316.2</v>
      </c>
      <c r="Q196" s="39">
        <v>6.64</v>
      </c>
      <c r="R196" s="29"/>
      <c r="S196" s="23">
        <v>123.36</v>
      </c>
      <c r="T196" s="22">
        <v>2.8</v>
      </c>
      <c r="U196" s="23">
        <v>123.36</v>
      </c>
      <c r="V196" s="22">
        <v>2.8</v>
      </c>
      <c r="W196" s="23">
        <v>123.36</v>
      </c>
      <c r="X196" s="22">
        <v>2.8</v>
      </c>
      <c r="Y196" s="23">
        <v>123.36</v>
      </c>
      <c r="Z196" s="22">
        <v>2.8</v>
      </c>
      <c r="AA196" s="23">
        <v>178.2</v>
      </c>
      <c r="AB196" s="22">
        <v>4.21</v>
      </c>
      <c r="AC196" s="23">
        <v>178.2</v>
      </c>
      <c r="AD196" s="22">
        <v>4.21</v>
      </c>
      <c r="AE196" s="23">
        <v>178.2</v>
      </c>
      <c r="AF196" s="22">
        <v>4.21</v>
      </c>
      <c r="AG196" s="23">
        <v>562.08000000000004</v>
      </c>
      <c r="AH196" s="22">
        <v>6.45</v>
      </c>
      <c r="AI196" s="23">
        <v>616.92000000000007</v>
      </c>
      <c r="AJ196" s="22">
        <v>6.55</v>
      </c>
      <c r="AK196" s="23">
        <v>1384.68</v>
      </c>
      <c r="AL196" s="22">
        <v>7.09</v>
      </c>
      <c r="AM196" s="23">
        <v>6649.3200000000006</v>
      </c>
      <c r="AN196" s="22">
        <v>7.44</v>
      </c>
      <c r="AO196" s="29"/>
      <c r="AP196" s="40">
        <v>0</v>
      </c>
      <c r="AQ196" s="41">
        <v>0</v>
      </c>
      <c r="AR196" s="40">
        <v>721.49</v>
      </c>
      <c r="AS196" s="41">
        <v>10.39</v>
      </c>
      <c r="AT196" s="40">
        <v>793.25</v>
      </c>
      <c r="AU196" s="41">
        <v>9.6</v>
      </c>
      <c r="AV196" s="29"/>
      <c r="AW196" s="42">
        <v>1.3</v>
      </c>
      <c r="AX196" s="42">
        <v>1.3</v>
      </c>
      <c r="AY196" s="22">
        <v>0</v>
      </c>
      <c r="AZ196" s="42">
        <v>0</v>
      </c>
      <c r="BA196" s="22">
        <v>0</v>
      </c>
      <c r="BB196" s="29"/>
      <c r="BC196" s="43">
        <v>86.85</v>
      </c>
      <c r="BD196" s="39">
        <v>3.58</v>
      </c>
      <c r="BE196" s="43">
        <v>78.5</v>
      </c>
      <c r="BF196" s="39">
        <v>3.56</v>
      </c>
      <c r="BG196" s="43">
        <v>52.1</v>
      </c>
      <c r="BH196" s="39">
        <v>1.96</v>
      </c>
      <c r="BI196" s="43">
        <v>10.45</v>
      </c>
      <c r="BJ196" s="39">
        <v>2.4500000000000002</v>
      </c>
      <c r="BK196" s="29"/>
    </row>
    <row r="197" spans="1:63" x14ac:dyDescent="0.35">
      <c r="A197">
        <v>8</v>
      </c>
      <c r="B197" t="s">
        <v>422</v>
      </c>
      <c r="C197" t="s">
        <v>423</v>
      </c>
      <c r="D197" s="21">
        <v>9.9830000000000002E-2</v>
      </c>
      <c r="E197" s="22">
        <v>8.1</v>
      </c>
      <c r="F197" s="21">
        <v>0.37853999999999999</v>
      </c>
      <c r="G197" s="22">
        <v>10.97</v>
      </c>
      <c r="H197" s="21">
        <v>0.30732999999999999</v>
      </c>
      <c r="I197" s="22">
        <v>15.85</v>
      </c>
      <c r="J197" s="23">
        <v>0.68586999999999998</v>
      </c>
      <c r="K197" s="22">
        <v>13.1</v>
      </c>
      <c r="L197" s="23">
        <v>493.95</v>
      </c>
      <c r="M197" s="29">
        <f t="shared" ref="M197:M260" si="3">L197+P197+U197</f>
        <v>1192.42</v>
      </c>
      <c r="N197" s="38">
        <v>275.95999999999998</v>
      </c>
      <c r="O197" s="39">
        <v>3.65</v>
      </c>
      <c r="P197" s="38">
        <v>432.3</v>
      </c>
      <c r="Q197" s="39">
        <v>3.65</v>
      </c>
      <c r="R197" s="29"/>
      <c r="S197" s="23">
        <v>266.17</v>
      </c>
      <c r="T197" s="22">
        <v>5.5</v>
      </c>
      <c r="U197" s="23">
        <v>266.17</v>
      </c>
      <c r="V197" s="22">
        <v>5.5</v>
      </c>
      <c r="W197" s="23">
        <v>266.17</v>
      </c>
      <c r="X197" s="22">
        <v>5.5</v>
      </c>
      <c r="Y197" s="23">
        <v>266.17</v>
      </c>
      <c r="Z197" s="22">
        <v>5.5</v>
      </c>
      <c r="AA197" s="23">
        <v>266.17</v>
      </c>
      <c r="AB197" s="22">
        <v>5.5</v>
      </c>
      <c r="AC197" s="23">
        <v>266.17</v>
      </c>
      <c r="AD197" s="22">
        <v>5.5</v>
      </c>
      <c r="AE197" s="23">
        <v>266.17</v>
      </c>
      <c r="AF197" s="22">
        <v>5.5</v>
      </c>
      <c r="AG197" s="23">
        <v>1370.1699999999998</v>
      </c>
      <c r="AH197" s="22">
        <v>6.03</v>
      </c>
      <c r="AI197" s="23">
        <v>1646.1699999999998</v>
      </c>
      <c r="AJ197" s="22">
        <v>6.05</v>
      </c>
      <c r="AK197" s="23">
        <v>4043.17</v>
      </c>
      <c r="AL197" s="22">
        <v>5.64</v>
      </c>
      <c r="AM197" s="23">
        <v>20621.169999999998</v>
      </c>
      <c r="AN197" s="22">
        <v>6.15</v>
      </c>
      <c r="AO197" s="29"/>
      <c r="AP197" s="40">
        <v>0</v>
      </c>
      <c r="AQ197" s="41">
        <v>0</v>
      </c>
      <c r="AR197" s="40">
        <v>1036.08</v>
      </c>
      <c r="AS197" s="41">
        <v>6.21</v>
      </c>
      <c r="AT197" s="40">
        <v>1192.42</v>
      </c>
      <c r="AU197" s="41">
        <v>5.87</v>
      </c>
      <c r="AV197" s="29"/>
      <c r="AW197" s="42">
        <v>1</v>
      </c>
      <c r="AX197" s="42">
        <v>4.5</v>
      </c>
      <c r="AY197" s="22">
        <v>11.11</v>
      </c>
      <c r="AZ197" s="42">
        <v>0</v>
      </c>
      <c r="BA197" s="22">
        <v>0</v>
      </c>
      <c r="BB197" s="29"/>
      <c r="BC197" s="43">
        <v>86.85</v>
      </c>
      <c r="BD197" s="39">
        <v>3.58</v>
      </c>
      <c r="BE197" s="43">
        <v>78.5</v>
      </c>
      <c r="BF197" s="39">
        <v>3.56</v>
      </c>
      <c r="BG197" s="43">
        <v>52.1</v>
      </c>
      <c r="BH197" s="39">
        <v>1.96</v>
      </c>
      <c r="BI197" s="43">
        <v>11.5</v>
      </c>
      <c r="BJ197" s="39">
        <v>2.68</v>
      </c>
      <c r="BK197" s="29"/>
    </row>
    <row r="198" spans="1:63" x14ac:dyDescent="0.35">
      <c r="A198">
        <v>8</v>
      </c>
      <c r="B198" t="s">
        <v>424</v>
      </c>
      <c r="C198" t="s">
        <v>425</v>
      </c>
      <c r="D198" s="21">
        <v>8.4500000000000006E-2</v>
      </c>
      <c r="E198" s="22">
        <v>-0.09</v>
      </c>
      <c r="F198" s="21">
        <v>0.30690000000000001</v>
      </c>
      <c r="G198" s="22">
        <v>2.5299999999999998</v>
      </c>
      <c r="H198" s="21">
        <v>0.253</v>
      </c>
      <c r="I198" s="22">
        <v>-0.22</v>
      </c>
      <c r="J198" s="23">
        <v>0.55990000000000006</v>
      </c>
      <c r="K198" s="22">
        <v>1.27</v>
      </c>
      <c r="L198" s="23">
        <v>343.58</v>
      </c>
      <c r="M198" s="29">
        <f t="shared" si="3"/>
        <v>946.23</v>
      </c>
      <c r="N198" s="38">
        <v>346.68</v>
      </c>
      <c r="O198" s="39">
        <v>2.08</v>
      </c>
      <c r="P198" s="38">
        <v>364.2</v>
      </c>
      <c r="Q198" s="39">
        <v>2.09</v>
      </c>
      <c r="R198" s="29"/>
      <c r="S198" s="23">
        <v>238.45</v>
      </c>
      <c r="T198" s="22">
        <v>2.09</v>
      </c>
      <c r="U198" s="23">
        <v>238.45</v>
      </c>
      <c r="V198" s="22">
        <v>2.09</v>
      </c>
      <c r="W198" s="23">
        <v>288.01</v>
      </c>
      <c r="X198" s="22">
        <v>2.0699999999999998</v>
      </c>
      <c r="Y198" s="23">
        <v>386.29</v>
      </c>
      <c r="Z198" s="22">
        <v>2.08</v>
      </c>
      <c r="AA198" s="23">
        <v>582.85</v>
      </c>
      <c r="AB198" s="22">
        <v>2.09</v>
      </c>
      <c r="AC198" s="23">
        <v>779.41</v>
      </c>
      <c r="AD198" s="22">
        <v>2.1</v>
      </c>
      <c r="AE198" s="23">
        <v>975.97</v>
      </c>
      <c r="AF198" s="22">
        <v>2.1</v>
      </c>
      <c r="AG198" s="23">
        <v>4120.93</v>
      </c>
      <c r="AH198" s="22">
        <v>2.12</v>
      </c>
      <c r="AI198" s="23">
        <v>4907.17</v>
      </c>
      <c r="AJ198" s="22">
        <v>2.12</v>
      </c>
      <c r="AK198" s="23">
        <v>11786.77</v>
      </c>
      <c r="AL198" s="22">
        <v>2.12</v>
      </c>
      <c r="AM198" s="23">
        <v>58961.17</v>
      </c>
      <c r="AN198" s="22">
        <v>2.12</v>
      </c>
      <c r="AO198" s="29"/>
      <c r="AP198" s="40">
        <v>0</v>
      </c>
      <c r="AQ198" s="41">
        <v>0</v>
      </c>
      <c r="AR198" s="40">
        <v>928.71</v>
      </c>
      <c r="AS198" s="41">
        <v>1.27</v>
      </c>
      <c r="AT198" s="40">
        <v>946.23</v>
      </c>
      <c r="AU198" s="41">
        <v>1.28</v>
      </c>
      <c r="AV198" s="29"/>
      <c r="AW198" s="42">
        <v>1.1000000000000001</v>
      </c>
      <c r="AX198" s="42">
        <v>3.9</v>
      </c>
      <c r="AY198" s="22">
        <v>11.43</v>
      </c>
      <c r="AZ198" s="42">
        <v>0</v>
      </c>
      <c r="BA198" s="22">
        <v>0</v>
      </c>
      <c r="BB198" s="29"/>
      <c r="BC198" s="43">
        <v>86.85</v>
      </c>
      <c r="BD198" s="39">
        <v>3.55</v>
      </c>
      <c r="BE198" s="43">
        <v>78.5</v>
      </c>
      <c r="BF198" s="39">
        <v>3.56</v>
      </c>
      <c r="BG198" s="43">
        <v>52.1</v>
      </c>
      <c r="BH198" s="39">
        <v>1.94</v>
      </c>
      <c r="BI198" s="43">
        <v>13.8</v>
      </c>
      <c r="BJ198" s="39">
        <v>2.2200000000000002</v>
      </c>
      <c r="BK198" s="29"/>
    </row>
    <row r="199" spans="1:63" x14ac:dyDescent="0.35">
      <c r="A199">
        <v>8</v>
      </c>
      <c r="B199" t="s">
        <v>426</v>
      </c>
      <c r="C199" t="s">
        <v>427</v>
      </c>
      <c r="D199" s="21">
        <v>9.0219999999999995E-2</v>
      </c>
      <c r="E199" s="22">
        <v>3.34</v>
      </c>
      <c r="F199" s="21">
        <v>0.14061999999999999</v>
      </c>
      <c r="G199" s="22">
        <v>7.34</v>
      </c>
      <c r="H199" s="21">
        <v>0.10174999999999999</v>
      </c>
      <c r="I199" s="22">
        <v>10</v>
      </c>
      <c r="J199" s="23">
        <v>0.24236999999999997</v>
      </c>
      <c r="K199" s="22">
        <v>8.44</v>
      </c>
      <c r="L199" s="23">
        <v>394.39</v>
      </c>
      <c r="M199" s="29">
        <f t="shared" si="3"/>
        <v>937.56</v>
      </c>
      <c r="N199" s="38">
        <v>304.33999999999997</v>
      </c>
      <c r="O199" s="39">
        <v>9.74</v>
      </c>
      <c r="P199" s="38">
        <v>338.17</v>
      </c>
      <c r="Q199" s="39">
        <v>8.68</v>
      </c>
      <c r="R199" s="29"/>
      <c r="S199" s="23">
        <v>205</v>
      </c>
      <c r="T199" s="22">
        <v>1.49</v>
      </c>
      <c r="U199" s="23">
        <v>205</v>
      </c>
      <c r="V199" s="22">
        <v>1.49</v>
      </c>
      <c r="W199" s="23" t="s">
        <v>773</v>
      </c>
      <c r="X199" s="22" t="s">
        <v>773</v>
      </c>
      <c r="Y199" s="23" t="s">
        <v>773</v>
      </c>
      <c r="Z199" s="22" t="s">
        <v>773</v>
      </c>
      <c r="AA199" s="23" t="s">
        <v>773</v>
      </c>
      <c r="AB199" s="22" t="s">
        <v>773</v>
      </c>
      <c r="AC199" s="23" t="s">
        <v>773</v>
      </c>
      <c r="AD199" s="22" t="s">
        <v>773</v>
      </c>
      <c r="AE199" s="23" t="s">
        <v>773</v>
      </c>
      <c r="AF199" s="22" t="s">
        <v>773</v>
      </c>
      <c r="AG199" s="23" t="s">
        <v>773</v>
      </c>
      <c r="AH199" s="22" t="s">
        <v>773</v>
      </c>
      <c r="AI199" s="23" t="s">
        <v>773</v>
      </c>
      <c r="AJ199" s="22" t="s">
        <v>773</v>
      </c>
      <c r="AK199" s="23" t="s">
        <v>773</v>
      </c>
      <c r="AL199" s="22" t="s">
        <v>773</v>
      </c>
      <c r="AM199" s="23" t="s">
        <v>773</v>
      </c>
      <c r="AN199" s="22" t="s">
        <v>773</v>
      </c>
      <c r="AO199" s="29"/>
      <c r="AP199" s="40">
        <v>0</v>
      </c>
      <c r="AQ199" s="41">
        <v>0</v>
      </c>
      <c r="AR199" s="40">
        <v>903.73</v>
      </c>
      <c r="AS199" s="41">
        <v>4.97</v>
      </c>
      <c r="AT199" s="40">
        <v>937.56</v>
      </c>
      <c r="AU199" s="41">
        <v>4.78</v>
      </c>
      <c r="AV199" s="29"/>
      <c r="AW199" s="42">
        <v>1.5</v>
      </c>
      <c r="AX199" s="42">
        <v>1.5</v>
      </c>
      <c r="AY199" s="22">
        <v>0</v>
      </c>
      <c r="AZ199" s="42">
        <v>0</v>
      </c>
      <c r="BA199" s="22">
        <v>0</v>
      </c>
      <c r="BB199" s="29"/>
      <c r="BC199" s="43">
        <v>86.85</v>
      </c>
      <c r="BD199" s="39">
        <v>3.58</v>
      </c>
      <c r="BE199" s="43">
        <v>78.5</v>
      </c>
      <c r="BF199" s="39">
        <v>3.56</v>
      </c>
      <c r="BG199" s="43">
        <v>52.1</v>
      </c>
      <c r="BH199" s="39">
        <v>1.96</v>
      </c>
      <c r="BI199" s="43">
        <v>11.1</v>
      </c>
      <c r="BJ199" s="39">
        <v>2.2999999999999998</v>
      </c>
      <c r="BK199" s="29"/>
    </row>
    <row r="200" spans="1:63" x14ac:dyDescent="0.35">
      <c r="A200">
        <v>8</v>
      </c>
      <c r="B200" t="s">
        <v>428</v>
      </c>
      <c r="C200" t="s">
        <v>429</v>
      </c>
      <c r="D200" s="21">
        <v>8.7480000000000002E-2</v>
      </c>
      <c r="E200" s="22">
        <v>-1.94</v>
      </c>
      <c r="F200" s="21">
        <v>0.38979999999999998</v>
      </c>
      <c r="G200" s="22">
        <v>15.04</v>
      </c>
      <c r="H200" s="21">
        <v>0.29380000000000001</v>
      </c>
      <c r="I200" s="22">
        <v>7.59</v>
      </c>
      <c r="J200" s="23">
        <v>0.68359999999999999</v>
      </c>
      <c r="K200" s="22">
        <v>11.72</v>
      </c>
      <c r="L200" s="23">
        <v>410.67</v>
      </c>
      <c r="M200" s="29">
        <f t="shared" si="3"/>
        <v>1022.56</v>
      </c>
      <c r="N200" s="38">
        <v>313.45</v>
      </c>
      <c r="O200" s="39">
        <v>9.81</v>
      </c>
      <c r="P200" s="38">
        <v>410.89</v>
      </c>
      <c r="Q200" s="39">
        <v>9.31</v>
      </c>
      <c r="R200" s="29"/>
      <c r="S200" s="23">
        <v>161</v>
      </c>
      <c r="T200" s="22">
        <v>0</v>
      </c>
      <c r="U200" s="23">
        <v>201</v>
      </c>
      <c r="V200" s="22">
        <v>0</v>
      </c>
      <c r="W200" s="23">
        <v>201</v>
      </c>
      <c r="X200" s="22">
        <v>0</v>
      </c>
      <c r="Y200" s="23">
        <v>402</v>
      </c>
      <c r="Z200" s="22">
        <v>0</v>
      </c>
      <c r="AA200" s="23">
        <v>402</v>
      </c>
      <c r="AB200" s="22">
        <v>0</v>
      </c>
      <c r="AC200" s="23">
        <v>603</v>
      </c>
      <c r="AD200" s="22">
        <v>0</v>
      </c>
      <c r="AE200" s="23">
        <v>804</v>
      </c>
      <c r="AF200" s="22">
        <v>0</v>
      </c>
      <c r="AG200" s="23">
        <v>2814</v>
      </c>
      <c r="AH200" s="22">
        <v>0</v>
      </c>
      <c r="AI200" s="23">
        <v>3417</v>
      </c>
      <c r="AJ200" s="22">
        <v>0</v>
      </c>
      <c r="AK200" s="23">
        <v>8040</v>
      </c>
      <c r="AL200" s="22">
        <v>0</v>
      </c>
      <c r="AM200" s="23">
        <v>40200</v>
      </c>
      <c r="AN200" s="22">
        <v>0</v>
      </c>
      <c r="AO200" s="29"/>
      <c r="AP200" s="40">
        <v>0</v>
      </c>
      <c r="AQ200" s="41">
        <v>0</v>
      </c>
      <c r="AR200" s="40">
        <v>885.12</v>
      </c>
      <c r="AS200" s="41">
        <v>2.2999999999999998</v>
      </c>
      <c r="AT200" s="40">
        <v>1022.56</v>
      </c>
      <c r="AU200" s="41">
        <v>2.7</v>
      </c>
      <c r="AV200" s="29"/>
      <c r="AW200" s="42">
        <v>2.2999999999999998</v>
      </c>
      <c r="AX200" s="42">
        <v>2.2999999999999998</v>
      </c>
      <c r="AY200" s="22" t="s">
        <v>774</v>
      </c>
      <c r="AZ200" s="42">
        <v>0</v>
      </c>
      <c r="BA200" s="22">
        <v>0</v>
      </c>
      <c r="BB200" s="29"/>
      <c r="BC200" s="43">
        <v>86.85</v>
      </c>
      <c r="BD200" s="39">
        <v>3.58</v>
      </c>
      <c r="BE200" s="43">
        <v>78.5</v>
      </c>
      <c r="BF200" s="39">
        <v>3.56</v>
      </c>
      <c r="BG200" s="43">
        <v>52.1</v>
      </c>
      <c r="BH200" s="39">
        <v>1.96</v>
      </c>
      <c r="BI200" s="43">
        <v>12.25</v>
      </c>
      <c r="BJ200" s="39">
        <v>3.38</v>
      </c>
      <c r="BK200" s="29"/>
    </row>
    <row r="201" spans="1:63" x14ac:dyDescent="0.35">
      <c r="A201">
        <v>8</v>
      </c>
      <c r="B201" t="s">
        <v>430</v>
      </c>
      <c r="C201" t="s">
        <v>431</v>
      </c>
      <c r="D201" s="21">
        <v>8.9200000000000002E-2</v>
      </c>
      <c r="E201" s="22">
        <v>3.28</v>
      </c>
      <c r="F201" s="21">
        <v>0.40039999999999998</v>
      </c>
      <c r="G201" s="22">
        <v>5.3</v>
      </c>
      <c r="H201" s="21">
        <v>0.3211</v>
      </c>
      <c r="I201" s="22">
        <v>5.87</v>
      </c>
      <c r="J201" s="23">
        <v>0.72150000000000003</v>
      </c>
      <c r="K201" s="22">
        <v>5.55</v>
      </c>
      <c r="L201" s="23">
        <v>377.48</v>
      </c>
      <c r="M201" s="29">
        <f t="shared" si="3"/>
        <v>1379.6</v>
      </c>
      <c r="N201" s="38">
        <v>414.93</v>
      </c>
      <c r="O201" s="39">
        <v>11.33</v>
      </c>
      <c r="P201" s="38">
        <v>440.45</v>
      </c>
      <c r="Q201" s="39">
        <v>10.61</v>
      </c>
      <c r="R201" s="29"/>
      <c r="S201" s="23">
        <v>561.66999999999996</v>
      </c>
      <c r="T201" s="22">
        <v>5.96</v>
      </c>
      <c r="U201" s="23">
        <v>561.66999999999996</v>
      </c>
      <c r="V201" s="22">
        <v>5.96</v>
      </c>
      <c r="W201" s="23">
        <v>561.67000000000007</v>
      </c>
      <c r="X201" s="22">
        <v>5.96</v>
      </c>
      <c r="Y201" s="23">
        <v>561.67000000000007</v>
      </c>
      <c r="Z201" s="22">
        <v>5.96</v>
      </c>
      <c r="AA201" s="23">
        <v>561.67000000000007</v>
      </c>
      <c r="AB201" s="22">
        <v>5.96</v>
      </c>
      <c r="AC201" s="23">
        <v>561.67000000000007</v>
      </c>
      <c r="AD201" s="22">
        <v>5.96</v>
      </c>
      <c r="AE201" s="23">
        <v>911.67</v>
      </c>
      <c r="AF201" s="22">
        <v>6</v>
      </c>
      <c r="AG201" s="23">
        <v>6511.67</v>
      </c>
      <c r="AH201" s="22">
        <v>6.05</v>
      </c>
      <c r="AI201" s="23">
        <v>7911.67</v>
      </c>
      <c r="AJ201" s="22">
        <v>6.05</v>
      </c>
      <c r="AK201" s="23">
        <v>15961.67</v>
      </c>
      <c r="AL201" s="22">
        <v>5.29</v>
      </c>
      <c r="AM201" s="23">
        <v>48161.670000000006</v>
      </c>
      <c r="AN201" s="22">
        <v>4.79</v>
      </c>
      <c r="AO201" s="29"/>
      <c r="AP201" s="40">
        <v>0</v>
      </c>
      <c r="AQ201" s="41">
        <v>0</v>
      </c>
      <c r="AR201" s="40">
        <v>1354.08</v>
      </c>
      <c r="AS201" s="41">
        <v>6.77</v>
      </c>
      <c r="AT201" s="40">
        <v>1379.6</v>
      </c>
      <c r="AU201" s="41">
        <v>6.63</v>
      </c>
      <c r="AV201" s="29"/>
      <c r="AW201" s="42">
        <v>2.5</v>
      </c>
      <c r="AX201" s="42">
        <v>2.5</v>
      </c>
      <c r="AY201" s="22">
        <v>33.69</v>
      </c>
      <c r="AZ201" s="42">
        <v>91.92</v>
      </c>
      <c r="BA201" s="22">
        <v>2.13</v>
      </c>
      <c r="BB201" s="29"/>
      <c r="BC201" s="43">
        <v>86.85</v>
      </c>
      <c r="BD201" s="39">
        <v>3.58</v>
      </c>
      <c r="BE201" s="43">
        <v>78.5</v>
      </c>
      <c r="BF201" s="39">
        <v>3.56</v>
      </c>
      <c r="BG201" s="43">
        <v>52.1</v>
      </c>
      <c r="BH201" s="39">
        <v>1.96</v>
      </c>
      <c r="BI201" s="43">
        <v>17.100000000000001</v>
      </c>
      <c r="BJ201" s="39">
        <v>3.01</v>
      </c>
      <c r="BK201" s="29"/>
    </row>
    <row r="202" spans="1:63" x14ac:dyDescent="0.35">
      <c r="A202">
        <v>8</v>
      </c>
      <c r="B202" t="s">
        <v>432</v>
      </c>
      <c r="C202" t="s">
        <v>433</v>
      </c>
      <c r="D202" s="21">
        <v>0.1077</v>
      </c>
      <c r="E202" s="22">
        <v>4.0199999999999996</v>
      </c>
      <c r="F202" s="21">
        <v>0.34439999999999998</v>
      </c>
      <c r="G202" s="22">
        <v>24.9</v>
      </c>
      <c r="H202" s="21">
        <v>0.26169999999999999</v>
      </c>
      <c r="I202" s="22">
        <v>26.43</v>
      </c>
      <c r="J202" s="23">
        <v>0.60609999999999997</v>
      </c>
      <c r="K202" s="22">
        <v>25.55</v>
      </c>
      <c r="L202" s="23">
        <v>457.19</v>
      </c>
      <c r="M202" s="29">
        <f t="shared" si="3"/>
        <v>1090.8</v>
      </c>
      <c r="N202" s="38">
        <v>389.81</v>
      </c>
      <c r="O202" s="39">
        <v>13.05</v>
      </c>
      <c r="P202" s="38">
        <v>412.61</v>
      </c>
      <c r="Q202" s="39">
        <v>12.24</v>
      </c>
      <c r="R202" s="29"/>
      <c r="S202" s="23">
        <v>221</v>
      </c>
      <c r="T202" s="22">
        <v>7.02</v>
      </c>
      <c r="U202" s="23">
        <v>221</v>
      </c>
      <c r="V202" s="22">
        <v>7.02</v>
      </c>
      <c r="W202" s="23">
        <v>221</v>
      </c>
      <c r="X202" s="22">
        <v>7.02</v>
      </c>
      <c r="Y202" s="23">
        <v>221</v>
      </c>
      <c r="Z202" s="22">
        <v>7.02</v>
      </c>
      <c r="AA202" s="23">
        <v>221</v>
      </c>
      <c r="AB202" s="22">
        <v>7.02</v>
      </c>
      <c r="AC202" s="23">
        <v>221</v>
      </c>
      <c r="AD202" s="22">
        <v>7.02</v>
      </c>
      <c r="AE202" s="23">
        <v>221</v>
      </c>
      <c r="AF202" s="22">
        <v>7.02</v>
      </c>
      <c r="AG202" s="23">
        <v>1326</v>
      </c>
      <c r="AH202" s="22">
        <v>7.02</v>
      </c>
      <c r="AI202" s="23">
        <v>1326</v>
      </c>
      <c r="AJ202" s="22">
        <v>7.02</v>
      </c>
      <c r="AK202" s="23">
        <v>2652</v>
      </c>
      <c r="AL202" s="22">
        <v>-0.6</v>
      </c>
      <c r="AM202" s="23">
        <v>13260</v>
      </c>
      <c r="AN202" s="22">
        <v>-5.95</v>
      </c>
      <c r="AO202" s="29"/>
      <c r="AP202" s="40">
        <v>0</v>
      </c>
      <c r="AQ202" s="41">
        <v>0</v>
      </c>
      <c r="AR202" s="40">
        <v>1068</v>
      </c>
      <c r="AS202" s="41">
        <v>7.79</v>
      </c>
      <c r="AT202" s="40">
        <v>1090.8</v>
      </c>
      <c r="AU202" s="41">
        <v>7.61</v>
      </c>
      <c r="AV202" s="29"/>
      <c r="AW202" s="42">
        <v>0</v>
      </c>
      <c r="AX202" s="42">
        <v>0</v>
      </c>
      <c r="AY202" s="22">
        <v>0</v>
      </c>
      <c r="AZ202" s="42">
        <v>87.51</v>
      </c>
      <c r="BA202" s="22">
        <v>5.8</v>
      </c>
      <c r="BB202" s="29"/>
      <c r="BC202" s="43">
        <v>86.85</v>
      </c>
      <c r="BD202" s="39">
        <v>3.58</v>
      </c>
      <c r="BE202" s="43">
        <v>78.5</v>
      </c>
      <c r="BF202" s="39">
        <v>3.56</v>
      </c>
      <c r="BG202" s="43">
        <v>52.1</v>
      </c>
      <c r="BH202" s="39">
        <v>1.94</v>
      </c>
      <c r="BI202" s="43">
        <v>7.95</v>
      </c>
      <c r="BJ202" s="39">
        <v>6</v>
      </c>
      <c r="BK202" s="29"/>
    </row>
    <row r="203" spans="1:63" x14ac:dyDescent="0.35">
      <c r="A203">
        <v>8</v>
      </c>
      <c r="B203" s="24" t="s">
        <v>434</v>
      </c>
      <c r="C203" t="s">
        <v>435</v>
      </c>
      <c r="D203" s="21">
        <v>8.8300000000000003E-2</v>
      </c>
      <c r="E203" s="22">
        <v>0.78</v>
      </c>
      <c r="F203" s="21">
        <v>0.29110000000000003</v>
      </c>
      <c r="G203" s="22">
        <v>4.24</v>
      </c>
      <c r="H203" s="21">
        <v>0.22969999999999999</v>
      </c>
      <c r="I203" s="22">
        <v>2.56</v>
      </c>
      <c r="J203" s="23">
        <v>0.52080000000000004</v>
      </c>
      <c r="K203" s="22">
        <v>3.49</v>
      </c>
      <c r="L203" s="23">
        <v>435.81</v>
      </c>
      <c r="M203" s="29">
        <f t="shared" si="3"/>
        <v>1074.19</v>
      </c>
      <c r="N203" s="38">
        <v>283.18</v>
      </c>
      <c r="O203" s="39">
        <v>3.13</v>
      </c>
      <c r="P203" s="38">
        <v>413.95</v>
      </c>
      <c r="Q203" s="39">
        <v>2.85</v>
      </c>
      <c r="R203" s="29"/>
      <c r="S203" s="23">
        <v>189.03</v>
      </c>
      <c r="T203" s="22">
        <v>2.8</v>
      </c>
      <c r="U203" s="23">
        <v>224.43</v>
      </c>
      <c r="V203" s="22">
        <v>2.79</v>
      </c>
      <c r="W203" s="23">
        <v>224.43</v>
      </c>
      <c r="X203" s="22">
        <v>2.79</v>
      </c>
      <c r="Y203" s="23">
        <v>224.43</v>
      </c>
      <c r="Z203" s="22">
        <v>2.79</v>
      </c>
      <c r="AA203" s="23">
        <v>295.23</v>
      </c>
      <c r="AB203" s="22">
        <v>2.79</v>
      </c>
      <c r="AC203" s="23">
        <v>295.23</v>
      </c>
      <c r="AD203" s="22">
        <v>2.79</v>
      </c>
      <c r="AE203" s="23">
        <v>366.03</v>
      </c>
      <c r="AF203" s="22">
        <v>2.79</v>
      </c>
      <c r="AG203" s="23">
        <v>932.43</v>
      </c>
      <c r="AH203" s="22">
        <v>2.79</v>
      </c>
      <c r="AI203" s="23">
        <v>1074.03</v>
      </c>
      <c r="AJ203" s="22">
        <v>2.79</v>
      </c>
      <c r="AK203" s="23">
        <v>2277.63</v>
      </c>
      <c r="AL203" s="22">
        <v>2.79</v>
      </c>
      <c r="AM203" s="23">
        <v>8561.1299999999992</v>
      </c>
      <c r="AN203" s="22">
        <v>2.79</v>
      </c>
      <c r="AO203" s="29"/>
      <c r="AP203" s="40">
        <v>32</v>
      </c>
      <c r="AQ203" s="41">
        <v>32</v>
      </c>
      <c r="AR203" s="40">
        <v>876.02</v>
      </c>
      <c r="AS203" s="41">
        <v>7.5</v>
      </c>
      <c r="AT203" s="40">
        <v>1042.19</v>
      </c>
      <c r="AU203" s="41">
        <v>6.65</v>
      </c>
      <c r="AV203" s="29"/>
      <c r="AW203" s="42">
        <v>0</v>
      </c>
      <c r="AX203" s="42">
        <v>0</v>
      </c>
      <c r="AY203" s="22">
        <v>0</v>
      </c>
      <c r="AZ203" s="42">
        <v>116.11</v>
      </c>
      <c r="BA203" s="22">
        <v>-20.170000000000002</v>
      </c>
      <c r="BB203" s="29"/>
      <c r="BC203" s="43">
        <v>86.85</v>
      </c>
      <c r="BD203" s="39">
        <v>3.58</v>
      </c>
      <c r="BE203" s="43">
        <v>78.5</v>
      </c>
      <c r="BF203" s="39">
        <v>3.56</v>
      </c>
      <c r="BG203" s="43">
        <v>52.1</v>
      </c>
      <c r="BH203" s="39">
        <v>1.96</v>
      </c>
      <c r="BI203" s="43">
        <v>13.6</v>
      </c>
      <c r="BJ203" s="39">
        <v>2.64</v>
      </c>
      <c r="BK203" s="29"/>
    </row>
    <row r="204" spans="1:63" x14ac:dyDescent="0.35">
      <c r="A204">
        <v>8</v>
      </c>
      <c r="B204" t="s">
        <v>436</v>
      </c>
      <c r="C204" t="s">
        <v>437</v>
      </c>
      <c r="D204" s="21">
        <v>8.695E-2</v>
      </c>
      <c r="E204" s="22">
        <v>3.09</v>
      </c>
      <c r="F204" s="21">
        <v>0.22370999999999999</v>
      </c>
      <c r="G204" s="22">
        <v>2.42</v>
      </c>
      <c r="H204" s="21">
        <v>0.13683000000000001</v>
      </c>
      <c r="I204" s="22">
        <v>3.72</v>
      </c>
      <c r="J204" s="23">
        <v>0.36053999999999997</v>
      </c>
      <c r="K204" s="22">
        <v>2.91</v>
      </c>
      <c r="L204" s="23">
        <v>448.16</v>
      </c>
      <c r="M204" s="29">
        <f t="shared" si="3"/>
        <v>1213.1600000000001</v>
      </c>
      <c r="N204" s="38">
        <v>487</v>
      </c>
      <c r="O204" s="39">
        <v>21.75</v>
      </c>
      <c r="P204" s="38">
        <v>517</v>
      </c>
      <c r="Q204" s="39">
        <v>20.23</v>
      </c>
      <c r="R204" s="29"/>
      <c r="S204" s="23">
        <v>219</v>
      </c>
      <c r="T204" s="22">
        <v>6.31</v>
      </c>
      <c r="U204" s="23">
        <v>248</v>
      </c>
      <c r="V204" s="22">
        <v>5.53</v>
      </c>
      <c r="W204" s="23">
        <v>219</v>
      </c>
      <c r="X204" s="22">
        <v>6.31</v>
      </c>
      <c r="Y204" s="23">
        <v>264</v>
      </c>
      <c r="Z204" s="22">
        <v>5.18</v>
      </c>
      <c r="AA204" s="23">
        <v>336</v>
      </c>
      <c r="AB204" s="22">
        <v>4.0199999999999996</v>
      </c>
      <c r="AC204" s="23">
        <v>336</v>
      </c>
      <c r="AD204" s="22">
        <v>4.0199999999999996</v>
      </c>
      <c r="AE204" s="23">
        <v>471</v>
      </c>
      <c r="AF204" s="22">
        <v>2.84</v>
      </c>
      <c r="AG204" s="23">
        <v>1281</v>
      </c>
      <c r="AH204" s="22">
        <v>1.03</v>
      </c>
      <c r="AI204" s="23">
        <v>1281</v>
      </c>
      <c r="AJ204" s="22">
        <v>1.03</v>
      </c>
      <c r="AK204" s="23">
        <v>2001</v>
      </c>
      <c r="AL204" s="22">
        <v>0.65</v>
      </c>
      <c r="AM204" s="23">
        <v>3801</v>
      </c>
      <c r="AN204" s="22">
        <v>0.34</v>
      </c>
      <c r="AO204" s="29"/>
      <c r="AP204" s="40">
        <v>0</v>
      </c>
      <c r="AQ204" s="41">
        <v>0</v>
      </c>
      <c r="AR204" s="40">
        <v>1154.1600000000001</v>
      </c>
      <c r="AS204" s="41">
        <v>10.9</v>
      </c>
      <c r="AT204" s="40">
        <v>1213.1600000000001</v>
      </c>
      <c r="AU204" s="41">
        <v>10.32</v>
      </c>
      <c r="AV204" s="29"/>
      <c r="AW204" s="42">
        <v>0</v>
      </c>
      <c r="AX204" s="42">
        <v>0</v>
      </c>
      <c r="AY204" s="22">
        <v>0</v>
      </c>
      <c r="AZ204" s="42">
        <v>0</v>
      </c>
      <c r="BA204" s="22">
        <v>0</v>
      </c>
      <c r="BB204" s="29"/>
      <c r="BC204" s="43">
        <v>86.85</v>
      </c>
      <c r="BD204" s="39">
        <v>3.58</v>
      </c>
      <c r="BE204" s="43">
        <v>78.5</v>
      </c>
      <c r="BF204" s="39">
        <v>3.56</v>
      </c>
      <c r="BG204" s="43">
        <v>52.1</v>
      </c>
      <c r="BH204" s="39">
        <v>1.96</v>
      </c>
      <c r="BI204" s="43">
        <v>14</v>
      </c>
      <c r="BJ204" s="39">
        <v>3.7</v>
      </c>
      <c r="BK204" s="29"/>
    </row>
    <row r="205" spans="1:63" x14ac:dyDescent="0.35">
      <c r="A205">
        <v>8</v>
      </c>
      <c r="B205" t="s">
        <v>438</v>
      </c>
      <c r="C205" t="s">
        <v>439</v>
      </c>
      <c r="D205" s="21">
        <v>8.1140000000000004E-2</v>
      </c>
      <c r="E205" s="22">
        <v>4.08</v>
      </c>
      <c r="F205" s="21">
        <v>0.268673</v>
      </c>
      <c r="G205" s="22">
        <v>-1.2</v>
      </c>
      <c r="H205" s="21">
        <v>0.23834</v>
      </c>
      <c r="I205" s="22">
        <v>5.03</v>
      </c>
      <c r="J205" s="23">
        <v>0.50701299999999994</v>
      </c>
      <c r="K205" s="22">
        <v>1.63</v>
      </c>
      <c r="L205" s="23">
        <v>357.14</v>
      </c>
      <c r="M205" s="29">
        <f t="shared" si="3"/>
        <v>946.67000000000007</v>
      </c>
      <c r="N205" s="38">
        <v>271.14999999999998</v>
      </c>
      <c r="O205" s="39">
        <v>24.16</v>
      </c>
      <c r="P205" s="38">
        <v>331.31</v>
      </c>
      <c r="Q205" s="39">
        <v>22.8</v>
      </c>
      <c r="R205" s="29"/>
      <c r="S205" s="23">
        <v>193.67</v>
      </c>
      <c r="T205" s="22">
        <v>13.82</v>
      </c>
      <c r="U205" s="23">
        <v>258.22000000000003</v>
      </c>
      <c r="V205" s="22">
        <v>13.82</v>
      </c>
      <c r="W205" s="23" t="s">
        <v>773</v>
      </c>
      <c r="X205" s="22" t="s">
        <v>773</v>
      </c>
      <c r="Y205" s="23" t="s">
        <v>773</v>
      </c>
      <c r="Z205" s="22" t="s">
        <v>773</v>
      </c>
      <c r="AA205" s="23" t="s">
        <v>773</v>
      </c>
      <c r="AB205" s="22" t="s">
        <v>773</v>
      </c>
      <c r="AC205" s="23" t="s">
        <v>773</v>
      </c>
      <c r="AD205" s="22" t="s">
        <v>773</v>
      </c>
      <c r="AE205" s="23" t="s">
        <v>773</v>
      </c>
      <c r="AF205" s="22" t="s">
        <v>773</v>
      </c>
      <c r="AG205" s="23" t="s">
        <v>773</v>
      </c>
      <c r="AH205" s="22" t="s">
        <v>773</v>
      </c>
      <c r="AI205" s="23" t="s">
        <v>773</v>
      </c>
      <c r="AJ205" s="22" t="s">
        <v>773</v>
      </c>
      <c r="AK205" s="23" t="s">
        <v>773</v>
      </c>
      <c r="AL205" s="22" t="s">
        <v>773</v>
      </c>
      <c r="AM205" s="23" t="s">
        <v>773</v>
      </c>
      <c r="AN205" s="22" t="s">
        <v>773</v>
      </c>
      <c r="AO205" s="29"/>
      <c r="AP205" s="40">
        <v>0</v>
      </c>
      <c r="AQ205" s="41">
        <v>0</v>
      </c>
      <c r="AR205" s="40">
        <v>821.95999999999992</v>
      </c>
      <c r="AS205" s="41">
        <v>12.34</v>
      </c>
      <c r="AT205" s="40">
        <v>946.67000000000007</v>
      </c>
      <c r="AU205" s="41">
        <v>12.73</v>
      </c>
      <c r="AV205" s="29"/>
      <c r="AW205" s="42">
        <v>1.28</v>
      </c>
      <c r="AX205" s="42">
        <v>1.28</v>
      </c>
      <c r="AY205" s="22">
        <v>2.4</v>
      </c>
      <c r="AZ205" s="42">
        <v>98.4</v>
      </c>
      <c r="BA205" s="22">
        <v>2.71</v>
      </c>
      <c r="BB205" s="29"/>
      <c r="BC205" s="43">
        <v>86.85</v>
      </c>
      <c r="BD205" s="39">
        <v>3.58</v>
      </c>
      <c r="BE205" s="43">
        <v>78.5</v>
      </c>
      <c r="BF205" s="39">
        <v>3.56</v>
      </c>
      <c r="BG205" s="43">
        <v>51.1</v>
      </c>
      <c r="BH205" s="39">
        <v>0</v>
      </c>
      <c r="BI205" s="43">
        <v>9.9</v>
      </c>
      <c r="BJ205" s="39">
        <v>2.59</v>
      </c>
      <c r="BK205" s="29"/>
    </row>
    <row r="206" spans="1:63" x14ac:dyDescent="0.35">
      <c r="A206">
        <v>8</v>
      </c>
      <c r="B206" t="s">
        <v>440</v>
      </c>
      <c r="C206" t="s">
        <v>441</v>
      </c>
      <c r="D206" s="21">
        <v>8.9200000000000002E-2</v>
      </c>
      <c r="E206" s="22">
        <v>3.97</v>
      </c>
      <c r="F206" s="21">
        <v>0.17169999999999999</v>
      </c>
      <c r="G206" s="22">
        <v>14.43</v>
      </c>
      <c r="H206" s="21">
        <v>0.14929999999999999</v>
      </c>
      <c r="I206" s="22">
        <v>13.27</v>
      </c>
      <c r="J206" s="23">
        <v>0.32099999999999995</v>
      </c>
      <c r="K206" s="22">
        <v>13.89</v>
      </c>
      <c r="L206" s="23">
        <v>495.93</v>
      </c>
      <c r="M206" s="29">
        <f t="shared" si="3"/>
        <v>1190.1399999999999</v>
      </c>
      <c r="N206" s="38">
        <v>341.11</v>
      </c>
      <c r="O206" s="39">
        <v>1.49</v>
      </c>
      <c r="P206" s="38">
        <v>372.61</v>
      </c>
      <c r="Q206" s="39">
        <v>1.36</v>
      </c>
      <c r="R206" s="29"/>
      <c r="S206" s="23">
        <v>321.60000000000002</v>
      </c>
      <c r="T206" s="22">
        <v>6.14</v>
      </c>
      <c r="U206" s="23">
        <v>321.60000000000002</v>
      </c>
      <c r="V206" s="22">
        <v>6.14</v>
      </c>
      <c r="W206" s="23">
        <v>321.60000000000002</v>
      </c>
      <c r="X206" s="22">
        <v>6.14</v>
      </c>
      <c r="Y206" s="23">
        <v>321.60000000000002</v>
      </c>
      <c r="Z206" s="22">
        <v>6.14</v>
      </c>
      <c r="AA206" s="23">
        <v>321.60000000000002</v>
      </c>
      <c r="AB206" s="22">
        <v>6.14</v>
      </c>
      <c r="AC206" s="23">
        <v>321.60000000000002</v>
      </c>
      <c r="AD206" s="22">
        <v>6.14</v>
      </c>
      <c r="AE206" s="23">
        <v>321.60000000000002</v>
      </c>
      <c r="AF206" s="22">
        <v>6.14</v>
      </c>
      <c r="AG206" s="23">
        <v>321.60000000000002</v>
      </c>
      <c r="AH206" s="22">
        <v>6.14</v>
      </c>
      <c r="AI206" s="23">
        <v>321.60000000000002</v>
      </c>
      <c r="AJ206" s="22">
        <v>6.14</v>
      </c>
      <c r="AK206" s="23">
        <v>3009</v>
      </c>
      <c r="AL206" s="22">
        <v>10.87</v>
      </c>
      <c r="AM206" s="23">
        <v>3009</v>
      </c>
      <c r="AN206" s="22">
        <v>10.87</v>
      </c>
      <c r="AO206" s="29"/>
      <c r="AP206" s="40">
        <v>0</v>
      </c>
      <c r="AQ206" s="41">
        <v>0</v>
      </c>
      <c r="AR206" s="40">
        <v>1158.6399999999999</v>
      </c>
      <c r="AS206" s="41">
        <v>3.81</v>
      </c>
      <c r="AT206" s="40">
        <v>1190.1399999999999</v>
      </c>
      <c r="AU206" s="41">
        <v>3.71</v>
      </c>
      <c r="AV206" s="29"/>
      <c r="AW206" s="42">
        <v>0.75</v>
      </c>
      <c r="AX206" s="42">
        <v>1.5</v>
      </c>
      <c r="AY206" s="22" t="s">
        <v>774</v>
      </c>
      <c r="AZ206" s="42">
        <v>0</v>
      </c>
      <c r="BA206" s="22">
        <v>0</v>
      </c>
      <c r="BB206" s="29"/>
      <c r="BC206" s="43">
        <v>86.85</v>
      </c>
      <c r="BD206" s="39">
        <v>3.55</v>
      </c>
      <c r="BE206" s="43">
        <v>78.5</v>
      </c>
      <c r="BF206" s="39">
        <v>3.56</v>
      </c>
      <c r="BG206" s="43">
        <v>52.1</v>
      </c>
      <c r="BH206" s="39">
        <v>1.94</v>
      </c>
      <c r="BI206" s="43">
        <v>12.7</v>
      </c>
      <c r="BJ206" s="39">
        <v>4.53</v>
      </c>
      <c r="BK206" s="29"/>
    </row>
    <row r="207" spans="1:63" x14ac:dyDescent="0.35">
      <c r="A207">
        <v>8</v>
      </c>
      <c r="B207" t="s">
        <v>442</v>
      </c>
      <c r="C207" t="s">
        <v>443</v>
      </c>
      <c r="D207" s="21">
        <v>0.1174</v>
      </c>
      <c r="E207" s="22">
        <v>14.66</v>
      </c>
      <c r="F207" s="21">
        <v>0.61439999999999995</v>
      </c>
      <c r="G207" s="22">
        <v>14.34</v>
      </c>
      <c r="H207" s="21">
        <v>0.1817</v>
      </c>
      <c r="I207" s="22">
        <v>14.34</v>
      </c>
      <c r="J207" s="23">
        <v>0.79609999999999992</v>
      </c>
      <c r="K207" s="22">
        <v>14.34</v>
      </c>
      <c r="L207" s="23">
        <v>627.84</v>
      </c>
      <c r="M207" s="29">
        <f t="shared" si="3"/>
        <v>1187.7</v>
      </c>
      <c r="N207" s="38">
        <v>243.97</v>
      </c>
      <c r="O207" s="39">
        <v>-4.59</v>
      </c>
      <c r="P207" s="38">
        <v>384.62</v>
      </c>
      <c r="Q207" s="39">
        <v>3.43</v>
      </c>
      <c r="R207" s="29"/>
      <c r="S207" s="23">
        <v>175.24</v>
      </c>
      <c r="T207" s="22">
        <v>6.61</v>
      </c>
      <c r="U207" s="23">
        <v>175.24</v>
      </c>
      <c r="V207" s="22">
        <v>6.61</v>
      </c>
      <c r="W207" s="23">
        <v>175.24</v>
      </c>
      <c r="X207" s="22">
        <v>6.61</v>
      </c>
      <c r="Y207" s="23">
        <v>175.24</v>
      </c>
      <c r="Z207" s="22">
        <v>6.61</v>
      </c>
      <c r="AA207" s="23">
        <v>297.27</v>
      </c>
      <c r="AB207" s="22">
        <v>6.61</v>
      </c>
      <c r="AC207" s="23">
        <v>297.27</v>
      </c>
      <c r="AD207" s="22">
        <v>6.61</v>
      </c>
      <c r="AE207" s="23">
        <v>419.3</v>
      </c>
      <c r="AF207" s="22">
        <v>6.61</v>
      </c>
      <c r="AG207" s="23">
        <v>1761.63</v>
      </c>
      <c r="AH207" s="22">
        <v>6.6</v>
      </c>
      <c r="AI207" s="23">
        <v>2005.69</v>
      </c>
      <c r="AJ207" s="22">
        <v>6.6</v>
      </c>
      <c r="AK207" s="23">
        <v>4934.41</v>
      </c>
      <c r="AL207" s="22">
        <v>6.6</v>
      </c>
      <c r="AM207" s="23">
        <v>24459.21</v>
      </c>
      <c r="AN207" s="22">
        <v>6.6</v>
      </c>
      <c r="AO207" s="29"/>
      <c r="AP207" s="40">
        <v>0</v>
      </c>
      <c r="AQ207" s="41">
        <v>0</v>
      </c>
      <c r="AR207" s="40">
        <v>1047.0500000000002</v>
      </c>
      <c r="AS207" s="41">
        <v>8.2100000000000009</v>
      </c>
      <c r="AT207" s="40">
        <v>1187.7</v>
      </c>
      <c r="AU207" s="41">
        <v>9.59</v>
      </c>
      <c r="AV207" s="29"/>
      <c r="AW207" s="42">
        <v>1.62</v>
      </c>
      <c r="AX207" s="42">
        <v>2.2599999999999998</v>
      </c>
      <c r="AY207" s="22">
        <v>21.51</v>
      </c>
      <c r="AZ207" s="42">
        <v>139.03</v>
      </c>
      <c r="BA207" s="22">
        <v>5.16</v>
      </c>
      <c r="BB207" s="29"/>
      <c r="BC207" s="43">
        <v>86.85</v>
      </c>
      <c r="BD207" s="39">
        <v>3.58</v>
      </c>
      <c r="BE207" s="43">
        <v>78.5</v>
      </c>
      <c r="BF207" s="39">
        <v>3.56</v>
      </c>
      <c r="BG207" s="43">
        <v>52.1</v>
      </c>
      <c r="BH207" s="39">
        <v>1.96</v>
      </c>
      <c r="BI207" s="43">
        <v>17.100000000000001</v>
      </c>
      <c r="BJ207" s="39">
        <v>3.01</v>
      </c>
      <c r="BK207" s="29"/>
    </row>
    <row r="208" spans="1:63" x14ac:dyDescent="0.35">
      <c r="A208">
        <v>8</v>
      </c>
      <c r="B208" t="s">
        <v>444</v>
      </c>
      <c r="C208" t="s">
        <v>445</v>
      </c>
      <c r="D208" s="21">
        <v>8.5199999999999998E-2</v>
      </c>
      <c r="E208" s="22">
        <v>2.2200000000000002</v>
      </c>
      <c r="F208" s="21">
        <v>0.28539999999999999</v>
      </c>
      <c r="G208" s="22">
        <v>2.11</v>
      </c>
      <c r="H208" s="21">
        <v>0.2261</v>
      </c>
      <c r="I208" s="22">
        <v>2.09</v>
      </c>
      <c r="J208" s="23">
        <v>0.51149999999999995</v>
      </c>
      <c r="K208" s="22">
        <v>2.1</v>
      </c>
      <c r="L208" s="23">
        <v>382.38</v>
      </c>
      <c r="M208" s="29">
        <f t="shared" si="3"/>
        <v>1228.04</v>
      </c>
      <c r="N208" s="38">
        <v>418.4</v>
      </c>
      <c r="O208" s="39">
        <v>9.44</v>
      </c>
      <c r="P208" s="38">
        <v>502.08</v>
      </c>
      <c r="Q208" s="39">
        <v>9.44</v>
      </c>
      <c r="R208" s="29"/>
      <c r="S208" s="23">
        <v>265.58</v>
      </c>
      <c r="T208" s="22">
        <v>2.46</v>
      </c>
      <c r="U208" s="23">
        <v>343.58</v>
      </c>
      <c r="V208" s="22">
        <v>2.44</v>
      </c>
      <c r="W208" s="23">
        <v>265.58000000000004</v>
      </c>
      <c r="X208" s="22">
        <v>2.46</v>
      </c>
      <c r="Y208" s="23">
        <v>343.58000000000004</v>
      </c>
      <c r="Z208" s="22">
        <v>2.44</v>
      </c>
      <c r="AA208" s="23">
        <v>421.58000000000004</v>
      </c>
      <c r="AB208" s="22">
        <v>2.42</v>
      </c>
      <c r="AC208" s="23">
        <v>499.58000000000004</v>
      </c>
      <c r="AD208" s="22">
        <v>2.41</v>
      </c>
      <c r="AE208" s="23">
        <v>577.58000000000004</v>
      </c>
      <c r="AF208" s="22">
        <v>2.41</v>
      </c>
      <c r="AG208" s="23">
        <v>1825.58</v>
      </c>
      <c r="AH208" s="22">
        <v>2.38</v>
      </c>
      <c r="AI208" s="23">
        <v>2137.58</v>
      </c>
      <c r="AJ208" s="22">
        <v>2.37</v>
      </c>
      <c r="AK208" s="23">
        <v>4867.58</v>
      </c>
      <c r="AL208" s="22">
        <v>2.37</v>
      </c>
      <c r="AM208" s="23">
        <v>23587.58</v>
      </c>
      <c r="AN208" s="22">
        <v>2.36</v>
      </c>
      <c r="AO208" s="29"/>
      <c r="AP208" s="40">
        <v>0</v>
      </c>
      <c r="AQ208" s="41">
        <v>0</v>
      </c>
      <c r="AR208" s="40">
        <v>1066.3599999999999</v>
      </c>
      <c r="AS208" s="41">
        <v>5</v>
      </c>
      <c r="AT208" s="40">
        <v>1228.04</v>
      </c>
      <c r="AU208" s="41">
        <v>5.12</v>
      </c>
      <c r="AV208" s="29"/>
      <c r="AW208" s="42">
        <v>0</v>
      </c>
      <c r="AX208" s="42">
        <v>0</v>
      </c>
      <c r="AY208" s="22">
        <v>0</v>
      </c>
      <c r="AZ208" s="42">
        <v>0</v>
      </c>
      <c r="BA208" s="22">
        <v>0</v>
      </c>
      <c r="BB208" s="29"/>
      <c r="BC208" s="43">
        <v>86.85</v>
      </c>
      <c r="BD208" s="39">
        <v>3.58</v>
      </c>
      <c r="BE208" s="43">
        <v>78.5</v>
      </c>
      <c r="BF208" s="39">
        <v>3.56</v>
      </c>
      <c r="BG208" s="43">
        <v>52.1</v>
      </c>
      <c r="BH208" s="39">
        <v>1.96</v>
      </c>
      <c r="BI208" s="43">
        <v>12</v>
      </c>
      <c r="BJ208" s="39">
        <v>2.56</v>
      </c>
      <c r="BK208" s="29"/>
    </row>
    <row r="209" spans="1:63" x14ac:dyDescent="0.35">
      <c r="A209">
        <v>8</v>
      </c>
      <c r="B209" t="s">
        <v>446</v>
      </c>
      <c r="C209" t="s">
        <v>447</v>
      </c>
      <c r="D209" s="21">
        <v>8.7999999999999995E-2</v>
      </c>
      <c r="E209" s="22">
        <v>3.19</v>
      </c>
      <c r="F209" s="21">
        <v>0.2747</v>
      </c>
      <c r="G209" s="22">
        <v>5.49</v>
      </c>
      <c r="H209" s="21">
        <v>0.22939999999999999</v>
      </c>
      <c r="I209" s="22">
        <v>8.76</v>
      </c>
      <c r="J209" s="23">
        <v>0.50409999999999999</v>
      </c>
      <c r="K209" s="22">
        <v>6.96</v>
      </c>
      <c r="L209" s="23">
        <v>421.64</v>
      </c>
      <c r="M209" s="29">
        <f t="shared" si="3"/>
        <v>1013.41</v>
      </c>
      <c r="N209" s="38">
        <v>262.94</v>
      </c>
      <c r="O209" s="39">
        <v>0</v>
      </c>
      <c r="P209" s="38">
        <v>316.77</v>
      </c>
      <c r="Q209" s="39">
        <v>0</v>
      </c>
      <c r="R209" s="29"/>
      <c r="S209" s="23">
        <v>206.3</v>
      </c>
      <c r="T209" s="22">
        <v>2.31</v>
      </c>
      <c r="U209" s="23">
        <v>275</v>
      </c>
      <c r="V209" s="22">
        <v>2.31</v>
      </c>
      <c r="W209" s="23" t="s">
        <v>773</v>
      </c>
      <c r="X209" s="22" t="s">
        <v>773</v>
      </c>
      <c r="Y209" s="23" t="s">
        <v>773</v>
      </c>
      <c r="Z209" s="22" t="s">
        <v>773</v>
      </c>
      <c r="AA209" s="23" t="s">
        <v>773</v>
      </c>
      <c r="AB209" s="22" t="s">
        <v>773</v>
      </c>
      <c r="AC209" s="23" t="s">
        <v>773</v>
      </c>
      <c r="AD209" s="22" t="s">
        <v>773</v>
      </c>
      <c r="AE209" s="23" t="s">
        <v>773</v>
      </c>
      <c r="AF209" s="22" t="s">
        <v>773</v>
      </c>
      <c r="AG209" s="23" t="s">
        <v>773</v>
      </c>
      <c r="AH209" s="22" t="s">
        <v>773</v>
      </c>
      <c r="AI209" s="23" t="s">
        <v>773</v>
      </c>
      <c r="AJ209" s="22" t="s">
        <v>773</v>
      </c>
      <c r="AK209" s="23" t="s">
        <v>773</v>
      </c>
      <c r="AL209" s="22" t="s">
        <v>773</v>
      </c>
      <c r="AM209" s="23" t="s">
        <v>773</v>
      </c>
      <c r="AN209" s="22" t="s">
        <v>773</v>
      </c>
      <c r="AO209" s="29"/>
      <c r="AP209" s="40">
        <v>0</v>
      </c>
      <c r="AQ209" s="41">
        <v>0</v>
      </c>
      <c r="AR209" s="40">
        <v>890.87999999999988</v>
      </c>
      <c r="AS209" s="41">
        <v>2.02</v>
      </c>
      <c r="AT209" s="40">
        <v>1013.41</v>
      </c>
      <c r="AU209" s="41">
        <v>1.93</v>
      </c>
      <c r="AV209" s="29"/>
      <c r="AW209" s="42">
        <v>1.96</v>
      </c>
      <c r="AX209" s="42">
        <v>1.96</v>
      </c>
      <c r="AY209" s="22">
        <v>2.08</v>
      </c>
      <c r="AZ209" s="42">
        <v>0</v>
      </c>
      <c r="BA209" s="22">
        <v>0</v>
      </c>
      <c r="BB209" s="29"/>
      <c r="BC209" s="43">
        <v>86.85</v>
      </c>
      <c r="BD209" s="39">
        <v>3.55</v>
      </c>
      <c r="BE209" s="43">
        <v>78.5</v>
      </c>
      <c r="BF209" s="39">
        <v>3.56</v>
      </c>
      <c r="BG209" s="43">
        <v>52.1</v>
      </c>
      <c r="BH209" s="39">
        <v>1.94</v>
      </c>
      <c r="BI209" s="43">
        <v>10.75</v>
      </c>
      <c r="BJ209" s="39">
        <v>2.38</v>
      </c>
      <c r="BK209" s="29"/>
    </row>
    <row r="210" spans="1:63" x14ac:dyDescent="0.35">
      <c r="A210">
        <v>8</v>
      </c>
      <c r="B210" t="s">
        <v>448</v>
      </c>
      <c r="C210" t="s">
        <v>449</v>
      </c>
      <c r="D210" s="21">
        <v>8.0100000000000005E-2</v>
      </c>
      <c r="E210" s="22">
        <v>4.34</v>
      </c>
      <c r="F210" s="21">
        <v>0.61209999999999998</v>
      </c>
      <c r="G210" s="22">
        <v>15.76</v>
      </c>
      <c r="H210" s="21">
        <v>0</v>
      </c>
      <c r="I210" s="22" t="s">
        <v>227</v>
      </c>
      <c r="J210" s="23">
        <v>0.61209999999999998</v>
      </c>
      <c r="K210" s="22">
        <v>15.76</v>
      </c>
      <c r="L210" s="23">
        <v>449.36</v>
      </c>
      <c r="M210" s="29">
        <f t="shared" si="3"/>
        <v>1013.54</v>
      </c>
      <c r="N210" s="38">
        <v>263.68</v>
      </c>
      <c r="O210" s="39">
        <v>6.77</v>
      </c>
      <c r="P210" s="38">
        <v>293.41000000000003</v>
      </c>
      <c r="Q210" s="39">
        <v>7.9</v>
      </c>
      <c r="R210" s="29"/>
      <c r="S210" s="23">
        <v>270.77</v>
      </c>
      <c r="T210" s="22">
        <v>2.87</v>
      </c>
      <c r="U210" s="23">
        <v>270.77</v>
      </c>
      <c r="V210" s="22">
        <v>2.87</v>
      </c>
      <c r="W210" s="23">
        <v>270.77</v>
      </c>
      <c r="X210" s="22">
        <v>2.87</v>
      </c>
      <c r="Y210" s="23">
        <v>270.77</v>
      </c>
      <c r="Z210" s="22">
        <v>2.87</v>
      </c>
      <c r="AA210" s="23">
        <v>270.77</v>
      </c>
      <c r="AB210" s="22">
        <v>2.87</v>
      </c>
      <c r="AC210" s="23">
        <v>270.77</v>
      </c>
      <c r="AD210" s="22">
        <v>2.87</v>
      </c>
      <c r="AE210" s="23">
        <v>270.77</v>
      </c>
      <c r="AF210" s="22">
        <v>2.87</v>
      </c>
      <c r="AG210" s="23">
        <v>1353.85</v>
      </c>
      <c r="AH210" s="22">
        <v>2.87</v>
      </c>
      <c r="AI210" s="23">
        <v>1353.85</v>
      </c>
      <c r="AJ210" s="22">
        <v>2.87</v>
      </c>
      <c r="AK210" s="23">
        <v>3249.24</v>
      </c>
      <c r="AL210" s="22">
        <v>2.87</v>
      </c>
      <c r="AM210" s="23">
        <v>5415.4</v>
      </c>
      <c r="AN210" s="22">
        <v>2.87</v>
      </c>
      <c r="AO210" s="29"/>
      <c r="AP210" s="40">
        <v>0</v>
      </c>
      <c r="AQ210" s="41">
        <v>0</v>
      </c>
      <c r="AR210" s="40">
        <v>983.81</v>
      </c>
      <c r="AS210" s="41">
        <v>4.57</v>
      </c>
      <c r="AT210" s="40">
        <v>1013.54</v>
      </c>
      <c r="AU210" s="41">
        <v>4.9400000000000004</v>
      </c>
      <c r="AV210" s="29"/>
      <c r="AW210" s="42">
        <v>0.5</v>
      </c>
      <c r="AX210" s="42">
        <v>1.5</v>
      </c>
      <c r="AY210" s="22" t="s">
        <v>774</v>
      </c>
      <c r="AZ210" s="42">
        <v>93.26</v>
      </c>
      <c r="BA210" s="22">
        <v>4</v>
      </c>
      <c r="BB210" s="29"/>
      <c r="BC210" s="43">
        <v>86.85</v>
      </c>
      <c r="BD210" s="39">
        <v>3.55</v>
      </c>
      <c r="BE210" s="43">
        <v>78.5</v>
      </c>
      <c r="BF210" s="39">
        <v>3.56</v>
      </c>
      <c r="BG210" s="43">
        <v>52.1</v>
      </c>
      <c r="BH210" s="39">
        <v>1.96</v>
      </c>
      <c r="BI210" s="43">
        <v>15</v>
      </c>
      <c r="BJ210" s="39">
        <v>0</v>
      </c>
      <c r="BK210" s="29"/>
    </row>
    <row r="211" spans="1:63" x14ac:dyDescent="0.35">
      <c r="A211">
        <v>8</v>
      </c>
      <c r="B211" s="25" t="s">
        <v>450</v>
      </c>
      <c r="C211" t="s">
        <v>451</v>
      </c>
      <c r="D211" s="21">
        <v>0.1133</v>
      </c>
      <c r="E211" s="22">
        <v>4.7699999999999996</v>
      </c>
      <c r="F211" s="21">
        <v>0.60872000000000004</v>
      </c>
      <c r="G211" s="22">
        <v>4.3499999999999996</v>
      </c>
      <c r="H211" s="21">
        <v>0.60797999999999996</v>
      </c>
      <c r="I211" s="22">
        <v>4.3499999999999996</v>
      </c>
      <c r="J211" s="23">
        <v>1.2166999999999999</v>
      </c>
      <c r="K211" s="22">
        <v>4.3499999999999996</v>
      </c>
      <c r="L211" s="23">
        <v>618.57000000000005</v>
      </c>
      <c r="M211" s="29">
        <f t="shared" si="3"/>
        <v>1321.53</v>
      </c>
      <c r="N211" s="38">
        <v>257.88</v>
      </c>
      <c r="O211" s="39">
        <v>1.58</v>
      </c>
      <c r="P211" s="38">
        <v>483.96</v>
      </c>
      <c r="Q211" s="39">
        <v>1.59</v>
      </c>
      <c r="R211" s="29"/>
      <c r="S211" s="23">
        <v>156.96</v>
      </c>
      <c r="T211" s="22">
        <v>14.99</v>
      </c>
      <c r="U211" s="23">
        <v>219</v>
      </c>
      <c r="V211" s="22">
        <v>-13.81</v>
      </c>
      <c r="W211" s="23" t="s">
        <v>773</v>
      </c>
      <c r="X211" s="22" t="s">
        <v>773</v>
      </c>
      <c r="Y211" s="23" t="s">
        <v>773</v>
      </c>
      <c r="Z211" s="22" t="s">
        <v>773</v>
      </c>
      <c r="AA211" s="23" t="s">
        <v>773</v>
      </c>
      <c r="AB211" s="22" t="s">
        <v>773</v>
      </c>
      <c r="AC211" s="23" t="s">
        <v>773</v>
      </c>
      <c r="AD211" s="22" t="s">
        <v>773</v>
      </c>
      <c r="AE211" s="23" t="s">
        <v>773</v>
      </c>
      <c r="AF211" s="22" t="s">
        <v>773</v>
      </c>
      <c r="AG211" s="23" t="s">
        <v>773</v>
      </c>
      <c r="AH211" s="22" t="s">
        <v>773</v>
      </c>
      <c r="AI211" s="23" t="s">
        <v>773</v>
      </c>
      <c r="AJ211" s="22" t="s">
        <v>773</v>
      </c>
      <c r="AK211" s="23" t="s">
        <v>773</v>
      </c>
      <c r="AL211" s="22" t="s">
        <v>773</v>
      </c>
      <c r="AM211" s="23" t="s">
        <v>773</v>
      </c>
      <c r="AN211" s="22" t="s">
        <v>773</v>
      </c>
      <c r="AO211" s="29"/>
      <c r="AP211" s="40">
        <v>0</v>
      </c>
      <c r="AQ211" s="41">
        <v>0</v>
      </c>
      <c r="AR211" s="40">
        <v>1033.4100000000001</v>
      </c>
      <c r="AS211" s="41">
        <v>5.37</v>
      </c>
      <c r="AT211" s="40">
        <v>1321.53</v>
      </c>
      <c r="AU211" s="41">
        <v>0.05</v>
      </c>
      <c r="AV211" s="29"/>
      <c r="AW211" s="42">
        <v>0.55000000000000004</v>
      </c>
      <c r="AX211" s="42">
        <v>3.5</v>
      </c>
      <c r="AY211" s="22">
        <v>0</v>
      </c>
      <c r="AZ211" s="42">
        <v>0</v>
      </c>
      <c r="BA211" s="22">
        <v>0</v>
      </c>
      <c r="BB211" s="29"/>
      <c r="BC211" s="43">
        <v>86.85</v>
      </c>
      <c r="BD211" s="39">
        <v>3.58</v>
      </c>
      <c r="BE211" s="43">
        <v>78.5</v>
      </c>
      <c r="BF211" s="39">
        <v>3.56</v>
      </c>
      <c r="BG211" s="43">
        <v>52.1</v>
      </c>
      <c r="BH211" s="39">
        <v>1.94</v>
      </c>
      <c r="BI211" s="43">
        <v>17.100000000000001</v>
      </c>
      <c r="BJ211" s="39">
        <v>8.92</v>
      </c>
      <c r="BK211" s="29"/>
    </row>
    <row r="212" spans="1:63" x14ac:dyDescent="0.35">
      <c r="A212">
        <v>8</v>
      </c>
      <c r="B212" t="s">
        <v>452</v>
      </c>
      <c r="C212" t="s">
        <v>453</v>
      </c>
      <c r="D212" s="21">
        <v>0.1179</v>
      </c>
      <c r="E212" s="22">
        <v>8.1999999999999993</v>
      </c>
      <c r="F212" s="21">
        <v>0.39389999999999997</v>
      </c>
      <c r="G212" s="22">
        <v>7.68</v>
      </c>
      <c r="H212" s="21">
        <v>0.29530000000000001</v>
      </c>
      <c r="I212" s="22">
        <v>7.67</v>
      </c>
      <c r="J212" s="23">
        <v>0.68920000000000003</v>
      </c>
      <c r="K212" s="22">
        <v>7.68</v>
      </c>
      <c r="L212" s="23">
        <v>613.77</v>
      </c>
      <c r="M212" s="29">
        <f t="shared" si="3"/>
        <v>1336.29</v>
      </c>
      <c r="N212" s="38">
        <v>385.44</v>
      </c>
      <c r="O212" s="39">
        <v>10.72</v>
      </c>
      <c r="P212" s="38">
        <v>510.48</v>
      </c>
      <c r="Q212" s="39">
        <v>10.95</v>
      </c>
      <c r="R212" s="29"/>
      <c r="S212" s="23">
        <v>115.56</v>
      </c>
      <c r="T212" s="22">
        <v>5.59</v>
      </c>
      <c r="U212" s="23">
        <v>212.04</v>
      </c>
      <c r="V212" s="22">
        <v>5.62</v>
      </c>
      <c r="W212" s="23">
        <v>127.91</v>
      </c>
      <c r="X212" s="22">
        <v>5.61</v>
      </c>
      <c r="Y212" s="23">
        <v>127.91</v>
      </c>
      <c r="Z212" s="22">
        <v>5.61</v>
      </c>
      <c r="AA212" s="23">
        <v>213.91</v>
      </c>
      <c r="AB212" s="22">
        <v>5.57</v>
      </c>
      <c r="AC212" s="23">
        <v>385.91</v>
      </c>
      <c r="AD212" s="22">
        <v>5.55</v>
      </c>
      <c r="AE212" s="23">
        <v>557.91</v>
      </c>
      <c r="AF212" s="22">
        <v>5.54</v>
      </c>
      <c r="AG212" s="23">
        <v>3309.91</v>
      </c>
      <c r="AH212" s="22">
        <v>5.52</v>
      </c>
      <c r="AI212" s="23">
        <v>3997.91</v>
      </c>
      <c r="AJ212" s="22">
        <v>5.52</v>
      </c>
      <c r="AK212" s="23">
        <v>10017.91</v>
      </c>
      <c r="AL212" s="22">
        <v>5.52</v>
      </c>
      <c r="AM212" s="23">
        <v>51297.91</v>
      </c>
      <c r="AN212" s="22">
        <v>5.52</v>
      </c>
      <c r="AO212" s="29"/>
      <c r="AP212" s="40">
        <v>0</v>
      </c>
      <c r="AQ212" s="41">
        <v>0</v>
      </c>
      <c r="AR212" s="40">
        <v>1114.77</v>
      </c>
      <c r="AS212" s="41">
        <v>8.7799999999999994</v>
      </c>
      <c r="AT212" s="40">
        <v>1336.29</v>
      </c>
      <c r="AU212" s="41">
        <v>8.81</v>
      </c>
      <c r="AV212" s="29"/>
      <c r="AW212" s="42">
        <v>0.62</v>
      </c>
      <c r="AX212" s="42">
        <v>3.11</v>
      </c>
      <c r="AY212" s="22">
        <v>6.51</v>
      </c>
      <c r="AZ212" s="42">
        <v>0</v>
      </c>
      <c r="BA212" s="22">
        <v>0</v>
      </c>
      <c r="BB212" s="29"/>
      <c r="BC212" s="43">
        <v>86.85</v>
      </c>
      <c r="BD212" s="39">
        <v>3.58</v>
      </c>
      <c r="BE212" s="43">
        <v>78.5</v>
      </c>
      <c r="BF212" s="39">
        <v>3.56</v>
      </c>
      <c r="BG212" s="43">
        <v>52.1</v>
      </c>
      <c r="BH212" s="39">
        <v>1.96</v>
      </c>
      <c r="BI212" s="43">
        <v>12.95</v>
      </c>
      <c r="BJ212" s="39">
        <v>5.28</v>
      </c>
      <c r="BK212" s="29"/>
    </row>
    <row r="213" spans="1:63" x14ac:dyDescent="0.35">
      <c r="A213">
        <v>8</v>
      </c>
      <c r="B213" t="s">
        <v>454</v>
      </c>
      <c r="C213" t="s">
        <v>455</v>
      </c>
      <c r="D213" s="21">
        <v>7.0790000000000006E-2</v>
      </c>
      <c r="E213" s="22">
        <v>7.53</v>
      </c>
      <c r="F213" s="21">
        <v>0.48075000000000001</v>
      </c>
      <c r="G213" s="22">
        <v>5.73</v>
      </c>
      <c r="H213" s="21">
        <v>0</v>
      </c>
      <c r="I213" s="22" t="s">
        <v>227</v>
      </c>
      <c r="J213" s="23">
        <v>0.48075000000000001</v>
      </c>
      <c r="K213" s="22">
        <v>5.73</v>
      </c>
      <c r="L213" s="23">
        <v>388.12</v>
      </c>
      <c r="M213" s="29">
        <f t="shared" si="3"/>
        <v>1085.44</v>
      </c>
      <c r="N213" s="38">
        <v>374.04</v>
      </c>
      <c r="O213" s="39">
        <v>9.33</v>
      </c>
      <c r="P213" s="38">
        <v>452.4</v>
      </c>
      <c r="Q213" s="39">
        <v>9.31</v>
      </c>
      <c r="R213" s="29"/>
      <c r="S213" s="23">
        <v>244.92</v>
      </c>
      <c r="T213" s="22">
        <v>11.13</v>
      </c>
      <c r="U213" s="23">
        <v>244.92</v>
      </c>
      <c r="V213" s="22">
        <v>11.13</v>
      </c>
      <c r="W213" s="23">
        <v>244.92</v>
      </c>
      <c r="X213" s="22">
        <v>4.83</v>
      </c>
      <c r="Y213" s="23">
        <v>244.92</v>
      </c>
      <c r="Z213" s="22">
        <v>4.83</v>
      </c>
      <c r="AA213" s="23">
        <v>244.92</v>
      </c>
      <c r="AB213" s="22">
        <v>4.83</v>
      </c>
      <c r="AC213" s="23">
        <v>244.92</v>
      </c>
      <c r="AD213" s="22">
        <v>4.83</v>
      </c>
      <c r="AE213" s="23">
        <v>283.91999999999996</v>
      </c>
      <c r="AF213" s="22">
        <v>4.91</v>
      </c>
      <c r="AG213" s="23">
        <v>907.92</v>
      </c>
      <c r="AH213" s="22">
        <v>5.25</v>
      </c>
      <c r="AI213" s="23">
        <v>1063.92</v>
      </c>
      <c r="AJ213" s="22">
        <v>5.27</v>
      </c>
      <c r="AK213" s="23">
        <v>2428.92</v>
      </c>
      <c r="AL213" s="22">
        <v>5.35</v>
      </c>
      <c r="AM213" s="23">
        <v>11788.92</v>
      </c>
      <c r="AN213" s="22">
        <v>5.39</v>
      </c>
      <c r="AO213" s="29"/>
      <c r="AP213" s="40">
        <v>0</v>
      </c>
      <c r="AQ213" s="41">
        <v>0</v>
      </c>
      <c r="AR213" s="40">
        <v>1007.08</v>
      </c>
      <c r="AS213" s="41">
        <v>9.06</v>
      </c>
      <c r="AT213" s="40">
        <v>1085.44</v>
      </c>
      <c r="AU213" s="41">
        <v>9.07</v>
      </c>
      <c r="AV213" s="29"/>
      <c r="AW213" s="42">
        <v>1.95</v>
      </c>
      <c r="AX213" s="42">
        <v>6.3</v>
      </c>
      <c r="AY213" s="22">
        <v>4.13</v>
      </c>
      <c r="AZ213" s="42">
        <v>0</v>
      </c>
      <c r="BA213" s="22">
        <v>0</v>
      </c>
      <c r="BB213" s="29"/>
      <c r="BC213" s="43">
        <v>86.85</v>
      </c>
      <c r="BD213" s="39">
        <v>3.58</v>
      </c>
      <c r="BE213" s="43">
        <v>78.5</v>
      </c>
      <c r="BF213" s="39">
        <v>3.56</v>
      </c>
      <c r="BG213" s="43">
        <v>52.1</v>
      </c>
      <c r="BH213" s="39">
        <v>1.96</v>
      </c>
      <c r="BI213" s="43">
        <v>19.2</v>
      </c>
      <c r="BJ213" s="39">
        <v>4.92</v>
      </c>
      <c r="BK213" s="29"/>
    </row>
    <row r="214" spans="1:63" x14ac:dyDescent="0.35">
      <c r="A214">
        <v>8</v>
      </c>
      <c r="B214" t="s">
        <v>456</v>
      </c>
      <c r="C214" t="s">
        <v>457</v>
      </c>
      <c r="D214" s="21">
        <v>0.1075</v>
      </c>
      <c r="E214" s="22">
        <v>8</v>
      </c>
      <c r="F214" s="21">
        <v>0.26029999999999998</v>
      </c>
      <c r="G214" s="22">
        <v>2.87</v>
      </c>
      <c r="H214" s="21">
        <v>0.2641</v>
      </c>
      <c r="I214" s="22">
        <v>6.37</v>
      </c>
      <c r="J214" s="23">
        <v>0.52439999999999998</v>
      </c>
      <c r="K214" s="22">
        <v>4.5999999999999996</v>
      </c>
      <c r="L214" s="23">
        <v>540.07000000000005</v>
      </c>
      <c r="M214" s="29">
        <f t="shared" si="3"/>
        <v>1283.1100000000001</v>
      </c>
      <c r="N214" s="38">
        <v>416.64</v>
      </c>
      <c r="O214" s="39">
        <v>8.8699999999999992</v>
      </c>
      <c r="P214" s="38">
        <v>558</v>
      </c>
      <c r="Q214" s="39">
        <v>8.8699999999999992</v>
      </c>
      <c r="R214" s="29"/>
      <c r="S214" s="23">
        <v>185.04</v>
      </c>
      <c r="T214" s="22">
        <v>3.7</v>
      </c>
      <c r="U214" s="23">
        <v>185.04</v>
      </c>
      <c r="V214" s="22">
        <v>3.7</v>
      </c>
      <c r="W214" s="23">
        <v>185.04</v>
      </c>
      <c r="X214" s="22">
        <v>3.7</v>
      </c>
      <c r="Y214" s="23">
        <v>185.04</v>
      </c>
      <c r="Z214" s="22">
        <v>3.7</v>
      </c>
      <c r="AA214" s="23">
        <v>185.04</v>
      </c>
      <c r="AB214" s="22">
        <v>3.7</v>
      </c>
      <c r="AC214" s="23">
        <v>185.04</v>
      </c>
      <c r="AD214" s="22">
        <v>3.7</v>
      </c>
      <c r="AE214" s="23">
        <v>185.04</v>
      </c>
      <c r="AF214" s="22">
        <v>3.7</v>
      </c>
      <c r="AG214" s="23">
        <v>185.04</v>
      </c>
      <c r="AH214" s="22">
        <v>3.7</v>
      </c>
      <c r="AI214" s="23">
        <v>185.04</v>
      </c>
      <c r="AJ214" s="22">
        <v>3.7</v>
      </c>
      <c r="AK214" s="23">
        <v>185.04</v>
      </c>
      <c r="AL214" s="22">
        <v>3.7</v>
      </c>
      <c r="AM214" s="23">
        <v>185.04</v>
      </c>
      <c r="AN214" s="22">
        <v>3.7</v>
      </c>
      <c r="AO214" s="29"/>
      <c r="AP214" s="40">
        <v>0</v>
      </c>
      <c r="AQ214" s="41">
        <v>0</v>
      </c>
      <c r="AR214" s="40">
        <v>1141.75</v>
      </c>
      <c r="AS214" s="41">
        <v>7.59</v>
      </c>
      <c r="AT214" s="40">
        <v>1283.1100000000001</v>
      </c>
      <c r="AU214" s="41">
        <v>7.73</v>
      </c>
      <c r="AV214" s="29"/>
      <c r="AW214" s="42">
        <v>2.5299999999999998</v>
      </c>
      <c r="AX214" s="42">
        <v>3.25</v>
      </c>
      <c r="AY214" s="22">
        <v>10.17</v>
      </c>
      <c r="AZ214" s="42">
        <v>101.52</v>
      </c>
      <c r="BA214" s="22">
        <v>3.68</v>
      </c>
      <c r="BB214" s="29"/>
      <c r="BC214" s="43">
        <v>86.85</v>
      </c>
      <c r="BD214" s="39">
        <v>3.58</v>
      </c>
      <c r="BE214" s="43">
        <v>78.5</v>
      </c>
      <c r="BF214" s="39">
        <v>3.56</v>
      </c>
      <c r="BG214" s="43">
        <v>52.1</v>
      </c>
      <c r="BH214" s="39">
        <v>1.96</v>
      </c>
      <c r="BI214" s="43">
        <v>14</v>
      </c>
      <c r="BJ214" s="39">
        <v>3.7</v>
      </c>
      <c r="BK214" s="29"/>
    </row>
    <row r="215" spans="1:63" x14ac:dyDescent="0.35">
      <c r="A215">
        <v>8</v>
      </c>
      <c r="B215" t="s">
        <v>458</v>
      </c>
      <c r="C215" t="s">
        <v>459</v>
      </c>
      <c r="D215" s="21">
        <v>0.1069</v>
      </c>
      <c r="E215" s="22">
        <v>4.72</v>
      </c>
      <c r="F215" s="21">
        <v>0.28520000000000001</v>
      </c>
      <c r="G215" s="22">
        <v>1.85</v>
      </c>
      <c r="H215" s="21">
        <v>0.1946</v>
      </c>
      <c r="I215" s="22">
        <v>3.82</v>
      </c>
      <c r="J215" s="23">
        <v>0.4798</v>
      </c>
      <c r="K215" s="22">
        <v>2.64</v>
      </c>
      <c r="L215" s="23">
        <v>446.12</v>
      </c>
      <c r="M215" s="29">
        <f t="shared" si="3"/>
        <v>1099.32</v>
      </c>
      <c r="N215" s="38">
        <v>394.8</v>
      </c>
      <c r="O215" s="39">
        <v>3.79</v>
      </c>
      <c r="P215" s="38">
        <v>463.2</v>
      </c>
      <c r="Q215" s="39">
        <v>4.04</v>
      </c>
      <c r="R215" s="29"/>
      <c r="S215" s="23">
        <v>190</v>
      </c>
      <c r="T215" s="22">
        <v>0</v>
      </c>
      <c r="U215" s="23">
        <v>190</v>
      </c>
      <c r="V215" s="22">
        <v>0</v>
      </c>
      <c r="W215" s="23">
        <v>190</v>
      </c>
      <c r="X215" s="22">
        <v>0</v>
      </c>
      <c r="Y215" s="23">
        <v>190</v>
      </c>
      <c r="Z215" s="22">
        <v>0</v>
      </c>
      <c r="AA215" s="23">
        <v>190</v>
      </c>
      <c r="AB215" s="22">
        <v>0</v>
      </c>
      <c r="AC215" s="23">
        <v>190</v>
      </c>
      <c r="AD215" s="22">
        <v>0</v>
      </c>
      <c r="AE215" s="23">
        <v>190</v>
      </c>
      <c r="AF215" s="22">
        <v>0</v>
      </c>
      <c r="AG215" s="23">
        <v>729.66</v>
      </c>
      <c r="AH215" s="22">
        <v>0</v>
      </c>
      <c r="AI215" s="23">
        <v>925.9</v>
      </c>
      <c r="AJ215" s="22">
        <v>0</v>
      </c>
      <c r="AK215" s="23">
        <v>2643</v>
      </c>
      <c r="AL215" s="22">
        <v>0</v>
      </c>
      <c r="AM215" s="23">
        <v>7323.4</v>
      </c>
      <c r="AN215" s="22">
        <v>0</v>
      </c>
      <c r="AO215" s="29"/>
      <c r="AP215" s="40">
        <v>0</v>
      </c>
      <c r="AQ215" s="41">
        <v>0</v>
      </c>
      <c r="AR215" s="40">
        <v>1030.92</v>
      </c>
      <c r="AS215" s="41">
        <v>3.46</v>
      </c>
      <c r="AT215" s="40">
        <v>1099.32</v>
      </c>
      <c r="AU215" s="41">
        <v>3.59</v>
      </c>
      <c r="AV215" s="29"/>
      <c r="AW215" s="42">
        <v>2.4</v>
      </c>
      <c r="AX215" s="42">
        <v>2.4</v>
      </c>
      <c r="AY215" s="22">
        <v>2.13</v>
      </c>
      <c r="AZ215" s="42">
        <v>0</v>
      </c>
      <c r="BA215" s="22">
        <v>0</v>
      </c>
      <c r="BB215" s="29"/>
      <c r="BC215" s="43">
        <v>86.85</v>
      </c>
      <c r="BD215" s="39">
        <v>3.55</v>
      </c>
      <c r="BE215" s="43">
        <v>78.5</v>
      </c>
      <c r="BF215" s="39">
        <v>3.56</v>
      </c>
      <c r="BG215" s="43">
        <v>52.1</v>
      </c>
      <c r="BH215" s="39">
        <v>1.94</v>
      </c>
      <c r="BI215" s="43">
        <v>18.25</v>
      </c>
      <c r="BJ215" s="39">
        <v>2.82</v>
      </c>
      <c r="BK215" s="29"/>
    </row>
    <row r="216" spans="1:63" x14ac:dyDescent="0.35">
      <c r="A216">
        <v>8</v>
      </c>
      <c r="B216" s="25" t="s">
        <v>460</v>
      </c>
      <c r="C216" t="s">
        <v>461</v>
      </c>
      <c r="D216" s="21">
        <v>0.1075</v>
      </c>
      <c r="E216" s="22">
        <v>3.02</v>
      </c>
      <c r="F216" s="21">
        <v>0.2349</v>
      </c>
      <c r="G216" s="22">
        <v>3</v>
      </c>
      <c r="H216" s="21">
        <v>0.16869999999999999</v>
      </c>
      <c r="I216" s="22">
        <v>3.01</v>
      </c>
      <c r="J216" s="23">
        <v>0.40359999999999996</v>
      </c>
      <c r="K216" s="22">
        <v>3</v>
      </c>
      <c r="L216" s="23">
        <v>598.59</v>
      </c>
      <c r="M216" s="29">
        <f t="shared" si="3"/>
        <v>1224.8699999999999</v>
      </c>
      <c r="N216" s="38">
        <v>302.27999999999997</v>
      </c>
      <c r="O216" s="39">
        <v>7.97</v>
      </c>
      <c r="P216" s="38">
        <v>401.16</v>
      </c>
      <c r="Q216" s="39">
        <v>8.01</v>
      </c>
      <c r="R216" s="29"/>
      <c r="S216" s="23">
        <v>225.12</v>
      </c>
      <c r="T216" s="22">
        <v>0</v>
      </c>
      <c r="U216" s="23">
        <v>225.12</v>
      </c>
      <c r="V216" s="22">
        <v>0</v>
      </c>
      <c r="W216" s="23">
        <v>225.12</v>
      </c>
      <c r="X216" s="22">
        <v>0</v>
      </c>
      <c r="Y216" s="23">
        <v>225.12</v>
      </c>
      <c r="Z216" s="22">
        <v>0</v>
      </c>
      <c r="AA216" s="23">
        <v>225.12</v>
      </c>
      <c r="AB216" s="22">
        <v>0</v>
      </c>
      <c r="AC216" s="23">
        <v>225.12</v>
      </c>
      <c r="AD216" s="22">
        <v>0</v>
      </c>
      <c r="AE216" s="23">
        <v>225.12</v>
      </c>
      <c r="AF216" s="22">
        <v>0</v>
      </c>
      <c r="AG216" s="23">
        <v>225.12</v>
      </c>
      <c r="AH216" s="22">
        <v>0</v>
      </c>
      <c r="AI216" s="23">
        <v>225.12</v>
      </c>
      <c r="AJ216" s="22">
        <v>0</v>
      </c>
      <c r="AK216" s="23">
        <v>225.12</v>
      </c>
      <c r="AL216" s="22">
        <v>0</v>
      </c>
      <c r="AM216" s="23">
        <v>225.12</v>
      </c>
      <c r="AN216" s="22">
        <v>0</v>
      </c>
      <c r="AO216" s="29"/>
      <c r="AP216" s="40">
        <v>0</v>
      </c>
      <c r="AQ216" s="41">
        <v>0</v>
      </c>
      <c r="AR216" s="40">
        <v>1125.99</v>
      </c>
      <c r="AS216" s="41">
        <v>3.67</v>
      </c>
      <c r="AT216" s="40">
        <v>1224.8699999999999</v>
      </c>
      <c r="AU216" s="41">
        <v>4.0199999999999996</v>
      </c>
      <c r="AV216" s="29"/>
      <c r="AW216" s="42">
        <v>1</v>
      </c>
      <c r="AX216" s="42">
        <v>1.5</v>
      </c>
      <c r="AY216" s="22">
        <v>20</v>
      </c>
      <c r="AZ216" s="42">
        <v>0</v>
      </c>
      <c r="BA216" s="22">
        <v>0</v>
      </c>
      <c r="BB216" s="29"/>
      <c r="BC216" s="43">
        <v>86.85</v>
      </c>
      <c r="BD216" s="39">
        <v>3.55</v>
      </c>
      <c r="BE216" s="43">
        <v>78.5</v>
      </c>
      <c r="BF216" s="39">
        <v>3.56</v>
      </c>
      <c r="BG216" s="43">
        <v>52.1</v>
      </c>
      <c r="BH216" s="39">
        <v>1.94</v>
      </c>
      <c r="BI216" s="43">
        <v>9.65</v>
      </c>
      <c r="BJ216" s="39">
        <v>0</v>
      </c>
      <c r="BK216" s="29"/>
    </row>
    <row r="217" spans="1:63" x14ac:dyDescent="0.35">
      <c r="A217">
        <v>8</v>
      </c>
      <c r="B217" t="s">
        <v>462</v>
      </c>
      <c r="C217" t="s">
        <v>463</v>
      </c>
      <c r="D217" s="21">
        <v>7.7799999999999994E-2</v>
      </c>
      <c r="E217" s="22">
        <v>2.0299999999999998</v>
      </c>
      <c r="F217" s="21">
        <v>0.1928</v>
      </c>
      <c r="G217" s="22">
        <v>2.09</v>
      </c>
      <c r="H217" s="21">
        <v>0.16039999999999999</v>
      </c>
      <c r="I217" s="22">
        <v>2.08</v>
      </c>
      <c r="J217" s="23">
        <v>0.35319999999999996</v>
      </c>
      <c r="K217" s="22">
        <v>2.08</v>
      </c>
      <c r="L217" s="23">
        <v>383.98</v>
      </c>
      <c r="M217" s="29">
        <f t="shared" si="3"/>
        <v>1141.03</v>
      </c>
      <c r="N217" s="38">
        <v>368.65</v>
      </c>
      <c r="O217" s="39">
        <v>11.53</v>
      </c>
      <c r="P217" s="38">
        <v>483.15</v>
      </c>
      <c r="Q217" s="39">
        <v>10.93</v>
      </c>
      <c r="R217" s="29"/>
      <c r="S217" s="23">
        <v>201.63</v>
      </c>
      <c r="T217" s="22">
        <v>5.38</v>
      </c>
      <c r="U217" s="23">
        <v>273.89999999999998</v>
      </c>
      <c r="V217" s="22">
        <v>5.44</v>
      </c>
      <c r="W217" s="23">
        <v>244.01999999999998</v>
      </c>
      <c r="X217" s="22">
        <v>5.42</v>
      </c>
      <c r="Y217" s="23">
        <v>376.02</v>
      </c>
      <c r="Z217" s="22">
        <v>5.48</v>
      </c>
      <c r="AA217" s="23">
        <v>508.02</v>
      </c>
      <c r="AB217" s="22">
        <v>5.51</v>
      </c>
      <c r="AC217" s="23">
        <v>640.02</v>
      </c>
      <c r="AD217" s="22">
        <v>5.53</v>
      </c>
      <c r="AE217" s="23">
        <v>772.02</v>
      </c>
      <c r="AF217" s="22">
        <v>5.54</v>
      </c>
      <c r="AG217" s="23">
        <v>2884.02</v>
      </c>
      <c r="AH217" s="22">
        <v>5.58</v>
      </c>
      <c r="AI217" s="23">
        <v>3412.02</v>
      </c>
      <c r="AJ217" s="22">
        <v>5.59</v>
      </c>
      <c r="AK217" s="23">
        <v>8032.02</v>
      </c>
      <c r="AL217" s="22">
        <v>5.59</v>
      </c>
      <c r="AM217" s="23">
        <v>39712.019999999997</v>
      </c>
      <c r="AN217" s="22">
        <v>5.6</v>
      </c>
      <c r="AO217" s="29"/>
      <c r="AP217" s="40">
        <v>0</v>
      </c>
      <c r="AQ217" s="41">
        <v>0</v>
      </c>
      <c r="AR217" s="40">
        <v>954.26</v>
      </c>
      <c r="AS217" s="41">
        <v>6.24</v>
      </c>
      <c r="AT217" s="40">
        <v>1141.03</v>
      </c>
      <c r="AU217" s="41">
        <v>6.47</v>
      </c>
      <c r="AV217" s="29"/>
      <c r="AW217" s="42">
        <v>2</v>
      </c>
      <c r="AX217" s="42">
        <v>2</v>
      </c>
      <c r="AY217" s="22">
        <v>38.89</v>
      </c>
      <c r="AZ217" s="42">
        <v>0</v>
      </c>
      <c r="BA217" s="22">
        <v>0</v>
      </c>
      <c r="BB217" s="29"/>
      <c r="BC217" s="43">
        <v>83.85</v>
      </c>
      <c r="BD217" s="39">
        <v>7.71</v>
      </c>
      <c r="BE217" s="43">
        <v>75.8</v>
      </c>
      <c r="BF217" s="39">
        <v>7.75</v>
      </c>
      <c r="BG217" s="43">
        <v>51.1</v>
      </c>
      <c r="BH217" s="39">
        <v>6.13</v>
      </c>
      <c r="BI217" s="43">
        <v>16.600000000000001</v>
      </c>
      <c r="BJ217" s="39">
        <v>31.75</v>
      </c>
      <c r="BK217" s="29"/>
    </row>
    <row r="218" spans="1:63" x14ac:dyDescent="0.35">
      <c r="A218">
        <v>8</v>
      </c>
      <c r="B218" s="24" t="s">
        <v>464</v>
      </c>
      <c r="C218" t="s">
        <v>465</v>
      </c>
      <c r="D218" s="21">
        <v>0.1079</v>
      </c>
      <c r="E218" s="22">
        <v>4.05</v>
      </c>
      <c r="F218" s="21">
        <v>0.39319999999999999</v>
      </c>
      <c r="G218" s="22">
        <v>3.34</v>
      </c>
      <c r="H218" s="21">
        <v>0.33550000000000002</v>
      </c>
      <c r="I218" s="22">
        <v>9.2899999999999991</v>
      </c>
      <c r="J218" s="23">
        <v>0.72870000000000001</v>
      </c>
      <c r="K218" s="22">
        <v>5.99</v>
      </c>
      <c r="L218" s="23">
        <v>588.99</v>
      </c>
      <c r="M218" s="29">
        <f t="shared" si="3"/>
        <v>1194.8800000000001</v>
      </c>
      <c r="N218" s="38">
        <v>249.01</v>
      </c>
      <c r="O218" s="39">
        <v>3.93</v>
      </c>
      <c r="P218" s="38">
        <v>370.21</v>
      </c>
      <c r="Q218" s="39">
        <v>3.87</v>
      </c>
      <c r="R218" s="29"/>
      <c r="S218" s="23">
        <v>235.68</v>
      </c>
      <c r="T218" s="22">
        <v>4.03</v>
      </c>
      <c r="U218" s="23">
        <v>235.68</v>
      </c>
      <c r="V218" s="22">
        <v>4.03</v>
      </c>
      <c r="W218" s="23">
        <v>235.68</v>
      </c>
      <c r="X218" s="22">
        <v>4.03</v>
      </c>
      <c r="Y218" s="23">
        <v>235.68</v>
      </c>
      <c r="Z218" s="22">
        <v>4.03</v>
      </c>
      <c r="AA218" s="23">
        <v>235.68</v>
      </c>
      <c r="AB218" s="22">
        <v>4.03</v>
      </c>
      <c r="AC218" s="23">
        <v>235.68</v>
      </c>
      <c r="AD218" s="22">
        <v>4.03</v>
      </c>
      <c r="AE218" s="23">
        <v>235.68</v>
      </c>
      <c r="AF218" s="22">
        <v>4.03</v>
      </c>
      <c r="AG218" s="23">
        <v>235.68</v>
      </c>
      <c r="AH218" s="22">
        <v>4.03</v>
      </c>
      <c r="AI218" s="23">
        <v>235.68</v>
      </c>
      <c r="AJ218" s="22">
        <v>4.03</v>
      </c>
      <c r="AK218" s="23">
        <v>235.68</v>
      </c>
      <c r="AL218" s="22">
        <v>4.03</v>
      </c>
      <c r="AM218" s="23">
        <v>235.68</v>
      </c>
      <c r="AN218" s="22">
        <v>4.03</v>
      </c>
      <c r="AO218" s="29"/>
      <c r="AP218" s="40">
        <v>0</v>
      </c>
      <c r="AQ218" s="41">
        <v>0</v>
      </c>
      <c r="AR218" s="40">
        <v>1073.68</v>
      </c>
      <c r="AS218" s="41">
        <v>4.0199999999999996</v>
      </c>
      <c r="AT218" s="40">
        <v>1194.8800000000001</v>
      </c>
      <c r="AU218" s="41">
        <v>3.99</v>
      </c>
      <c r="AV218" s="29"/>
      <c r="AW218" s="42">
        <v>1.5</v>
      </c>
      <c r="AX218" s="42">
        <v>1.5</v>
      </c>
      <c r="AY218" s="22" t="s">
        <v>774</v>
      </c>
      <c r="AZ218" s="42">
        <v>0</v>
      </c>
      <c r="BA218" s="22">
        <v>0</v>
      </c>
      <c r="BB218" s="29"/>
      <c r="BC218" s="43">
        <v>86.85</v>
      </c>
      <c r="BD218" s="39">
        <v>3.55</v>
      </c>
      <c r="BE218" s="43">
        <v>78.5</v>
      </c>
      <c r="BF218" s="39">
        <v>3.56</v>
      </c>
      <c r="BG218" s="43">
        <v>52.1</v>
      </c>
      <c r="BH218" s="39">
        <v>1.94</v>
      </c>
      <c r="BI218" s="43">
        <v>10.37</v>
      </c>
      <c r="BJ218" s="39">
        <v>2.17</v>
      </c>
      <c r="BK218" s="29"/>
    </row>
    <row r="219" spans="1:63" x14ac:dyDescent="0.35">
      <c r="A219">
        <v>8</v>
      </c>
      <c r="B219" t="s">
        <v>466</v>
      </c>
      <c r="C219" t="s">
        <v>467</v>
      </c>
      <c r="D219" s="21">
        <v>0.10760599999999999</v>
      </c>
      <c r="E219" s="22">
        <v>5.77</v>
      </c>
      <c r="F219" s="21">
        <v>0.35278900000000002</v>
      </c>
      <c r="G219" s="22">
        <v>6.44</v>
      </c>
      <c r="H219" s="21">
        <v>0.28127099999999999</v>
      </c>
      <c r="I219" s="22">
        <v>8.52</v>
      </c>
      <c r="J219" s="23">
        <v>0.63406000000000007</v>
      </c>
      <c r="K219" s="22">
        <v>7.35</v>
      </c>
      <c r="L219" s="23">
        <v>388.31</v>
      </c>
      <c r="M219" s="29">
        <f t="shared" si="3"/>
        <v>977.81</v>
      </c>
      <c r="N219" s="38">
        <v>396.8</v>
      </c>
      <c r="O219" s="39">
        <v>1.61</v>
      </c>
      <c r="P219" s="38">
        <v>396.8</v>
      </c>
      <c r="Q219" s="39">
        <v>1.61</v>
      </c>
      <c r="R219" s="29"/>
      <c r="S219" s="23">
        <v>192.7</v>
      </c>
      <c r="T219" s="22">
        <v>8.5</v>
      </c>
      <c r="U219" s="23">
        <v>192.7</v>
      </c>
      <c r="V219" s="22">
        <v>8.5</v>
      </c>
      <c r="W219" s="23">
        <v>385.39</v>
      </c>
      <c r="X219" s="22">
        <v>8.5</v>
      </c>
      <c r="Y219" s="23">
        <v>385.39</v>
      </c>
      <c r="Z219" s="22">
        <v>8.5</v>
      </c>
      <c r="AA219" s="23">
        <v>385.39</v>
      </c>
      <c r="AB219" s="22">
        <v>8.5</v>
      </c>
      <c r="AC219" s="23">
        <v>385.39</v>
      </c>
      <c r="AD219" s="22">
        <v>8.5</v>
      </c>
      <c r="AE219" s="23">
        <v>385.39</v>
      </c>
      <c r="AF219" s="22">
        <v>8.5</v>
      </c>
      <c r="AG219" s="23">
        <v>385.39</v>
      </c>
      <c r="AH219" s="22">
        <v>8.5</v>
      </c>
      <c r="AI219" s="23">
        <v>385.39</v>
      </c>
      <c r="AJ219" s="22">
        <v>8.5</v>
      </c>
      <c r="AK219" s="23">
        <v>385.39</v>
      </c>
      <c r="AL219" s="22">
        <v>8.5</v>
      </c>
      <c r="AM219" s="23">
        <v>385.39</v>
      </c>
      <c r="AN219" s="22">
        <v>8.5</v>
      </c>
      <c r="AO219" s="29"/>
      <c r="AP219" s="40">
        <v>0</v>
      </c>
      <c r="AQ219" s="41">
        <v>0</v>
      </c>
      <c r="AR219" s="40">
        <v>977.81</v>
      </c>
      <c r="AS219" s="41">
        <v>4.55</v>
      </c>
      <c r="AT219" s="40">
        <v>977.81</v>
      </c>
      <c r="AU219" s="41">
        <v>4.55</v>
      </c>
      <c r="AV219" s="29"/>
      <c r="AW219" s="42">
        <v>1.27</v>
      </c>
      <c r="AX219" s="42">
        <v>1.91</v>
      </c>
      <c r="AY219" s="22">
        <v>22.44</v>
      </c>
      <c r="AZ219" s="42">
        <v>95.93</v>
      </c>
      <c r="BA219" s="22">
        <v>9.9499999999999993</v>
      </c>
      <c r="BB219" s="29"/>
      <c r="BC219" s="43">
        <v>86.85</v>
      </c>
      <c r="BD219" s="39">
        <v>3.58</v>
      </c>
      <c r="BE219" s="43">
        <v>78.5</v>
      </c>
      <c r="BF219" s="39">
        <v>3.56</v>
      </c>
      <c r="BG219" s="43">
        <v>52.1</v>
      </c>
      <c r="BH219" s="39">
        <v>1.96</v>
      </c>
      <c r="BI219" s="43">
        <v>13.45</v>
      </c>
      <c r="BJ219" s="39">
        <v>5.08</v>
      </c>
      <c r="BK219" s="29"/>
    </row>
    <row r="220" spans="1:63" x14ac:dyDescent="0.35">
      <c r="A220">
        <v>8</v>
      </c>
      <c r="B220" t="s">
        <v>468</v>
      </c>
      <c r="C220" t="s">
        <v>469</v>
      </c>
      <c r="D220" s="21">
        <v>8.3000000000000004E-2</v>
      </c>
      <c r="E220" s="22">
        <v>2.31</v>
      </c>
      <c r="F220" s="21">
        <v>0.25430000000000003</v>
      </c>
      <c r="G220" s="22">
        <v>25.31</v>
      </c>
      <c r="H220" s="21">
        <v>0.1507</v>
      </c>
      <c r="I220" s="22">
        <v>-1.44</v>
      </c>
      <c r="J220" s="23">
        <v>0.40500000000000003</v>
      </c>
      <c r="K220" s="22">
        <v>13.82</v>
      </c>
      <c r="L220" s="23">
        <v>505.27</v>
      </c>
      <c r="M220" s="29">
        <f t="shared" si="3"/>
        <v>1208.21</v>
      </c>
      <c r="N220" s="38">
        <v>317.64</v>
      </c>
      <c r="O220" s="39">
        <v>10.02</v>
      </c>
      <c r="P220" s="38">
        <v>493.56</v>
      </c>
      <c r="Q220" s="39">
        <v>10</v>
      </c>
      <c r="R220" s="29"/>
      <c r="S220" s="23">
        <v>209.38</v>
      </c>
      <c r="T220" s="22">
        <v>4</v>
      </c>
      <c r="U220" s="23">
        <v>209.38</v>
      </c>
      <c r="V220" s="22">
        <v>4</v>
      </c>
      <c r="W220" s="23">
        <v>209.38</v>
      </c>
      <c r="X220" s="22">
        <v>4</v>
      </c>
      <c r="Y220" s="23">
        <v>209.38</v>
      </c>
      <c r="Z220" s="22">
        <v>4</v>
      </c>
      <c r="AA220" s="23">
        <v>209.38</v>
      </c>
      <c r="AB220" s="22">
        <v>4</v>
      </c>
      <c r="AC220" s="23">
        <v>237.38</v>
      </c>
      <c r="AD220" s="22">
        <v>3.96</v>
      </c>
      <c r="AE220" s="23">
        <v>265.38</v>
      </c>
      <c r="AF220" s="22">
        <v>3.94</v>
      </c>
      <c r="AG220" s="23">
        <v>713.38</v>
      </c>
      <c r="AH220" s="22">
        <v>3.79</v>
      </c>
      <c r="AI220" s="23">
        <v>825.38</v>
      </c>
      <c r="AJ220" s="22">
        <v>3.78</v>
      </c>
      <c r="AK220" s="23">
        <v>1805.38</v>
      </c>
      <c r="AL220" s="22">
        <v>3.74</v>
      </c>
      <c r="AM220" s="23">
        <v>2959.38</v>
      </c>
      <c r="AN220" s="22">
        <v>0.27</v>
      </c>
      <c r="AO220" s="29"/>
      <c r="AP220" s="40">
        <v>0</v>
      </c>
      <c r="AQ220" s="41">
        <v>0</v>
      </c>
      <c r="AR220" s="40">
        <v>1032.29</v>
      </c>
      <c r="AS220" s="41">
        <v>4.91</v>
      </c>
      <c r="AT220" s="40">
        <v>1208.21</v>
      </c>
      <c r="AU220" s="41">
        <v>5.62</v>
      </c>
      <c r="AV220" s="29"/>
      <c r="AW220" s="42">
        <v>1.75</v>
      </c>
      <c r="AX220" s="42">
        <v>2.5099999999999998</v>
      </c>
      <c r="AY220" s="22">
        <v>2.4500000000000002</v>
      </c>
      <c r="AZ220" s="42">
        <v>0</v>
      </c>
      <c r="BA220" s="22">
        <v>0</v>
      </c>
      <c r="BB220" s="29"/>
      <c r="BC220" s="43">
        <v>86.85</v>
      </c>
      <c r="BD220" s="39">
        <v>3.58</v>
      </c>
      <c r="BE220" s="43">
        <v>78.5</v>
      </c>
      <c r="BF220" s="39">
        <v>3.56</v>
      </c>
      <c r="BG220" s="43">
        <v>52.1</v>
      </c>
      <c r="BH220" s="39">
        <v>1.96</v>
      </c>
      <c r="BI220" s="43">
        <v>5.9</v>
      </c>
      <c r="BJ220" s="39">
        <v>2.61</v>
      </c>
      <c r="BK220" s="29"/>
    </row>
    <row r="221" spans="1:63" x14ac:dyDescent="0.35">
      <c r="A221">
        <v>8</v>
      </c>
      <c r="B221" t="s">
        <v>470</v>
      </c>
      <c r="C221" t="s">
        <v>471</v>
      </c>
      <c r="D221" s="21">
        <v>0.1232</v>
      </c>
      <c r="E221" s="22">
        <v>3.12</v>
      </c>
      <c r="F221" s="21">
        <v>0.7087</v>
      </c>
      <c r="G221" s="22">
        <v>-0.13</v>
      </c>
      <c r="H221" s="21">
        <v>0</v>
      </c>
      <c r="I221" s="22" t="s">
        <v>227</v>
      </c>
      <c r="J221" s="23">
        <v>0.7087</v>
      </c>
      <c r="K221" s="22">
        <v>-0.13</v>
      </c>
      <c r="L221" s="23">
        <v>847.94</v>
      </c>
      <c r="M221" s="29">
        <f t="shared" si="3"/>
        <v>1605.8600000000001</v>
      </c>
      <c r="N221" s="38">
        <v>332.16</v>
      </c>
      <c r="O221" s="39">
        <v>9.4499999999999993</v>
      </c>
      <c r="P221" s="38">
        <v>489.36</v>
      </c>
      <c r="Q221" s="39">
        <v>9.43</v>
      </c>
      <c r="R221" s="29"/>
      <c r="S221" s="23">
        <v>217.44</v>
      </c>
      <c r="T221" s="22">
        <v>13.52</v>
      </c>
      <c r="U221" s="23">
        <v>268.56</v>
      </c>
      <c r="V221" s="22">
        <v>13.48</v>
      </c>
      <c r="W221" s="23">
        <v>268.56</v>
      </c>
      <c r="X221" s="22">
        <v>13.48</v>
      </c>
      <c r="Y221" s="23">
        <v>268.56</v>
      </c>
      <c r="Z221" s="22">
        <v>13.48</v>
      </c>
      <c r="AA221" s="23">
        <v>408.56</v>
      </c>
      <c r="AB221" s="22">
        <v>10.53</v>
      </c>
      <c r="AC221" s="23">
        <v>688.56</v>
      </c>
      <c r="AD221" s="22">
        <v>8.32</v>
      </c>
      <c r="AE221" s="23">
        <v>968.56</v>
      </c>
      <c r="AF221" s="22">
        <v>7.42</v>
      </c>
      <c r="AG221" s="23">
        <v>5448.56</v>
      </c>
      <c r="AH221" s="22">
        <v>5.64</v>
      </c>
      <c r="AI221" s="23">
        <v>6568.56</v>
      </c>
      <c r="AJ221" s="22">
        <v>5.58</v>
      </c>
      <c r="AK221" s="23">
        <v>16368.56</v>
      </c>
      <c r="AL221" s="22">
        <v>5.39</v>
      </c>
      <c r="AM221" s="23">
        <v>83568.56</v>
      </c>
      <c r="AN221" s="22">
        <v>5.29</v>
      </c>
      <c r="AO221" s="29"/>
      <c r="AP221" s="40">
        <v>0</v>
      </c>
      <c r="AQ221" s="41">
        <v>0</v>
      </c>
      <c r="AR221" s="40">
        <v>1397.5400000000002</v>
      </c>
      <c r="AS221" s="41">
        <v>6.09</v>
      </c>
      <c r="AT221" s="40">
        <v>1605.8600000000001</v>
      </c>
      <c r="AU221" s="41">
        <v>6.62</v>
      </c>
      <c r="AV221" s="29"/>
      <c r="AW221" s="42">
        <v>4.5599999999999996</v>
      </c>
      <c r="AX221" s="42">
        <v>4.5599999999999996</v>
      </c>
      <c r="AY221" s="22">
        <v>2.93</v>
      </c>
      <c r="AZ221" s="42">
        <v>109.92</v>
      </c>
      <c r="BA221" s="22">
        <v>2.8</v>
      </c>
      <c r="BB221" s="29"/>
      <c r="BC221" s="43">
        <v>86.85</v>
      </c>
      <c r="BD221" s="39">
        <v>3.58</v>
      </c>
      <c r="BE221" s="43">
        <v>78.5</v>
      </c>
      <c r="BF221" s="39">
        <v>3.56</v>
      </c>
      <c r="BG221" s="43">
        <v>52.1</v>
      </c>
      <c r="BH221" s="39">
        <v>1.94</v>
      </c>
      <c r="BI221" s="43">
        <v>12.85</v>
      </c>
      <c r="BJ221" s="39">
        <v>2.8</v>
      </c>
      <c r="BK221" s="29"/>
    </row>
    <row r="222" spans="1:63" x14ac:dyDescent="0.35">
      <c r="A222">
        <v>8</v>
      </c>
      <c r="B222" t="s">
        <v>472</v>
      </c>
      <c r="C222" t="s">
        <v>473</v>
      </c>
      <c r="D222" s="21">
        <v>0.10879999999999999</v>
      </c>
      <c r="E222" s="22">
        <v>2</v>
      </c>
      <c r="F222" s="21">
        <v>0.33589999999999998</v>
      </c>
      <c r="G222" s="22">
        <v>9.39</v>
      </c>
      <c r="H222" s="21">
        <v>0.2334</v>
      </c>
      <c r="I222" s="22">
        <v>1.67</v>
      </c>
      <c r="J222" s="23">
        <v>0.56929999999999992</v>
      </c>
      <c r="K222" s="22">
        <v>6.09</v>
      </c>
      <c r="L222" s="23">
        <v>462.33</v>
      </c>
      <c r="M222" s="29">
        <f t="shared" si="3"/>
        <v>1086.31</v>
      </c>
      <c r="N222" s="38">
        <v>336.99</v>
      </c>
      <c r="O222" s="39">
        <v>5.98</v>
      </c>
      <c r="P222" s="38">
        <v>449.98</v>
      </c>
      <c r="Q222" s="39">
        <v>8.17</v>
      </c>
      <c r="R222" s="29"/>
      <c r="S222" s="23">
        <v>174</v>
      </c>
      <c r="T222" s="22">
        <v>2.96</v>
      </c>
      <c r="U222" s="23">
        <v>174</v>
      </c>
      <c r="V222" s="22">
        <v>2.96</v>
      </c>
      <c r="W222" s="23">
        <v>174</v>
      </c>
      <c r="X222" s="22">
        <v>2.96</v>
      </c>
      <c r="Y222" s="23">
        <v>174</v>
      </c>
      <c r="Z222" s="22">
        <v>2.96</v>
      </c>
      <c r="AA222" s="23">
        <v>174</v>
      </c>
      <c r="AB222" s="22">
        <v>2.96</v>
      </c>
      <c r="AC222" s="23">
        <v>174</v>
      </c>
      <c r="AD222" s="22">
        <v>2.96</v>
      </c>
      <c r="AE222" s="23">
        <v>174</v>
      </c>
      <c r="AF222" s="22">
        <v>2.96</v>
      </c>
      <c r="AG222" s="23">
        <v>174</v>
      </c>
      <c r="AH222" s="22">
        <v>2.96</v>
      </c>
      <c r="AI222" s="23">
        <v>174</v>
      </c>
      <c r="AJ222" s="22">
        <v>2.96</v>
      </c>
      <c r="AK222" s="23">
        <v>174</v>
      </c>
      <c r="AL222" s="22">
        <v>2.96</v>
      </c>
      <c r="AM222" s="23">
        <v>174</v>
      </c>
      <c r="AN222" s="22">
        <v>2.96</v>
      </c>
      <c r="AO222" s="29"/>
      <c r="AP222" s="40">
        <v>0</v>
      </c>
      <c r="AQ222" s="41">
        <v>0</v>
      </c>
      <c r="AR222" s="40">
        <v>973.31999999999994</v>
      </c>
      <c r="AS222" s="41">
        <v>3.52</v>
      </c>
      <c r="AT222" s="40">
        <v>1086.31</v>
      </c>
      <c r="AU222" s="41">
        <v>4.63</v>
      </c>
      <c r="AV222" s="29"/>
      <c r="AW222" s="42">
        <v>1.56</v>
      </c>
      <c r="AX222" s="42">
        <v>1.56</v>
      </c>
      <c r="AY222" s="22">
        <v>2.63</v>
      </c>
      <c r="AZ222" s="42">
        <v>0</v>
      </c>
      <c r="BA222" s="22">
        <v>0</v>
      </c>
      <c r="BB222" s="29"/>
      <c r="BC222" s="43">
        <v>86.85</v>
      </c>
      <c r="BD222" s="39">
        <v>3.55</v>
      </c>
      <c r="BE222" s="43">
        <v>78.5</v>
      </c>
      <c r="BF222" s="39">
        <v>3.56</v>
      </c>
      <c r="BG222" s="43">
        <v>52.1</v>
      </c>
      <c r="BH222" s="39">
        <v>1.94</v>
      </c>
      <c r="BI222" s="43">
        <v>10.25</v>
      </c>
      <c r="BJ222" s="39">
        <v>2.5</v>
      </c>
      <c r="BK222" s="29"/>
    </row>
    <row r="223" spans="1:63" x14ac:dyDescent="0.35">
      <c r="A223">
        <v>8</v>
      </c>
      <c r="B223" t="s">
        <v>474</v>
      </c>
      <c r="C223" t="s">
        <v>475</v>
      </c>
      <c r="D223" s="21">
        <v>7.3599999999999999E-2</v>
      </c>
      <c r="E223" s="22">
        <v>8.43</v>
      </c>
      <c r="F223" s="21">
        <v>0.2225</v>
      </c>
      <c r="G223" s="22">
        <v>7.68</v>
      </c>
      <c r="H223" s="21">
        <v>0.15279999999999999</v>
      </c>
      <c r="I223" s="22">
        <v>12.79</v>
      </c>
      <c r="J223" s="23">
        <v>0.37529999999999997</v>
      </c>
      <c r="K223" s="22">
        <v>9.6999999999999993</v>
      </c>
      <c r="L223" s="23">
        <v>431.54</v>
      </c>
      <c r="M223" s="29">
        <f t="shared" si="3"/>
        <v>1050.3800000000001</v>
      </c>
      <c r="N223" s="38">
        <v>311.76</v>
      </c>
      <c r="O223" s="39">
        <v>3.8</v>
      </c>
      <c r="P223" s="38">
        <v>423.12</v>
      </c>
      <c r="Q223" s="39">
        <v>3.77</v>
      </c>
      <c r="R223" s="29"/>
      <c r="S223" s="23">
        <v>195.72</v>
      </c>
      <c r="T223" s="22">
        <v>0</v>
      </c>
      <c r="U223" s="23">
        <v>195.72</v>
      </c>
      <c r="V223" s="22">
        <v>0</v>
      </c>
      <c r="W223" s="23">
        <v>195.72</v>
      </c>
      <c r="X223" s="22">
        <v>0</v>
      </c>
      <c r="Y223" s="23">
        <v>195.72</v>
      </c>
      <c r="Z223" s="22">
        <v>0</v>
      </c>
      <c r="AA223" s="23">
        <v>195.72</v>
      </c>
      <c r="AB223" s="22">
        <v>0</v>
      </c>
      <c r="AC223" s="23">
        <v>195.72</v>
      </c>
      <c r="AD223" s="22">
        <v>0</v>
      </c>
      <c r="AE223" s="23">
        <v>237.48</v>
      </c>
      <c r="AF223" s="22">
        <v>0</v>
      </c>
      <c r="AG223" s="23">
        <v>341.88</v>
      </c>
      <c r="AH223" s="22">
        <v>0</v>
      </c>
      <c r="AI223" s="23">
        <v>341.88</v>
      </c>
      <c r="AJ223" s="22">
        <v>0</v>
      </c>
      <c r="AK223" s="23">
        <v>341.88</v>
      </c>
      <c r="AL223" s="22">
        <v>0</v>
      </c>
      <c r="AM223" s="23">
        <v>341.88</v>
      </c>
      <c r="AN223" s="22">
        <v>0</v>
      </c>
      <c r="AO223" s="29"/>
      <c r="AP223" s="40">
        <v>0</v>
      </c>
      <c r="AQ223" s="41">
        <v>0</v>
      </c>
      <c r="AR223" s="40">
        <v>939.02</v>
      </c>
      <c r="AS223" s="41">
        <v>5.03</v>
      </c>
      <c r="AT223" s="40">
        <v>1050.3800000000001</v>
      </c>
      <c r="AU223" s="41">
        <v>4.88</v>
      </c>
      <c r="AV223" s="29"/>
      <c r="AW223" s="42">
        <v>1.02</v>
      </c>
      <c r="AX223" s="42">
        <v>2.39</v>
      </c>
      <c r="AY223" s="22">
        <v>3.02</v>
      </c>
      <c r="AZ223" s="42">
        <v>0</v>
      </c>
      <c r="BA223" s="22">
        <v>0</v>
      </c>
      <c r="BB223" s="29"/>
      <c r="BC223" s="43">
        <v>86.85</v>
      </c>
      <c r="BD223" s="39">
        <v>3.58</v>
      </c>
      <c r="BE223" s="43">
        <v>78.5</v>
      </c>
      <c r="BF223" s="39">
        <v>3.56</v>
      </c>
      <c r="BG223" s="43">
        <v>52.1</v>
      </c>
      <c r="BH223" s="39">
        <v>1.96</v>
      </c>
      <c r="BI223" s="43">
        <v>10.5</v>
      </c>
      <c r="BJ223" s="39">
        <v>2.94</v>
      </c>
      <c r="BK223" s="29"/>
    </row>
    <row r="224" spans="1:63" x14ac:dyDescent="0.35">
      <c r="A224">
        <v>8</v>
      </c>
      <c r="B224" t="s">
        <v>476</v>
      </c>
      <c r="C224" t="s">
        <v>477</v>
      </c>
      <c r="D224" s="21">
        <v>9.06E-2</v>
      </c>
      <c r="E224" s="22">
        <v>1.64</v>
      </c>
      <c r="F224" s="21">
        <v>0.496</v>
      </c>
      <c r="G224" s="22">
        <v>6.49</v>
      </c>
      <c r="H224" s="21">
        <v>0</v>
      </c>
      <c r="I224" s="22" t="s">
        <v>227</v>
      </c>
      <c r="J224" s="23">
        <v>0.496</v>
      </c>
      <c r="K224" s="22">
        <v>6.49</v>
      </c>
      <c r="L224" s="23">
        <v>362.52</v>
      </c>
      <c r="M224" s="29">
        <f t="shared" si="3"/>
        <v>977.04</v>
      </c>
      <c r="N224" s="38">
        <v>286.32</v>
      </c>
      <c r="O224" s="39">
        <v>2.73</v>
      </c>
      <c r="P224" s="38">
        <v>396.36</v>
      </c>
      <c r="Q224" s="39">
        <v>2.75</v>
      </c>
      <c r="R224" s="29"/>
      <c r="S224" s="23">
        <v>218.16</v>
      </c>
      <c r="T224" s="22">
        <v>1.34</v>
      </c>
      <c r="U224" s="23">
        <v>218.16</v>
      </c>
      <c r="V224" s="22">
        <v>1.34</v>
      </c>
      <c r="W224" s="23">
        <v>218.16</v>
      </c>
      <c r="X224" s="22">
        <v>1.34</v>
      </c>
      <c r="Y224" s="23">
        <v>218.16</v>
      </c>
      <c r="Z224" s="22">
        <v>1.34</v>
      </c>
      <c r="AA224" s="23">
        <v>218.16</v>
      </c>
      <c r="AB224" s="22">
        <v>1.34</v>
      </c>
      <c r="AC224" s="23">
        <v>218.16</v>
      </c>
      <c r="AD224" s="22">
        <v>1.34</v>
      </c>
      <c r="AE224" s="23">
        <v>218.16</v>
      </c>
      <c r="AF224" s="22">
        <v>1.34</v>
      </c>
      <c r="AG224" s="23">
        <v>1955.1599999999999</v>
      </c>
      <c r="AH224" s="22">
        <v>1.38</v>
      </c>
      <c r="AI224" s="23">
        <v>2375.16</v>
      </c>
      <c r="AJ224" s="22">
        <v>1.38</v>
      </c>
      <c r="AK224" s="23">
        <v>5697.36</v>
      </c>
      <c r="AL224" s="22">
        <v>1.34</v>
      </c>
      <c r="AM224" s="23">
        <v>21710.160000000003</v>
      </c>
      <c r="AN224" s="22">
        <v>1.34</v>
      </c>
      <c r="AO224" s="29"/>
      <c r="AP224" s="40">
        <v>0</v>
      </c>
      <c r="AQ224" s="41">
        <v>0</v>
      </c>
      <c r="AR224" s="40">
        <v>866.99999999999989</v>
      </c>
      <c r="AS224" s="41">
        <v>1.92</v>
      </c>
      <c r="AT224" s="40">
        <v>977.04</v>
      </c>
      <c r="AU224" s="41">
        <v>2.02</v>
      </c>
      <c r="AV224" s="29"/>
      <c r="AW224" s="42">
        <v>0</v>
      </c>
      <c r="AX224" s="42">
        <v>0</v>
      </c>
      <c r="AY224" s="22">
        <v>0</v>
      </c>
      <c r="AZ224" s="42">
        <v>0</v>
      </c>
      <c r="BA224" s="22">
        <v>0</v>
      </c>
      <c r="BB224" s="29"/>
      <c r="BC224" s="43">
        <v>86.8</v>
      </c>
      <c r="BD224" s="39">
        <v>3.49</v>
      </c>
      <c r="BE224" s="43">
        <v>78.5</v>
      </c>
      <c r="BF224" s="39">
        <v>3.56</v>
      </c>
      <c r="BG224" s="43">
        <v>52.1</v>
      </c>
      <c r="BH224" s="39">
        <v>1.94</v>
      </c>
      <c r="BI224" s="43">
        <v>11.4</v>
      </c>
      <c r="BJ224" s="39">
        <v>2.7</v>
      </c>
      <c r="BK224" s="29"/>
    </row>
    <row r="225" spans="1:63" x14ac:dyDescent="0.35">
      <c r="A225">
        <v>8</v>
      </c>
      <c r="B225" t="s">
        <v>478</v>
      </c>
      <c r="C225" t="s">
        <v>479</v>
      </c>
      <c r="D225" s="21">
        <v>7.6999999999999999E-2</v>
      </c>
      <c r="E225" s="22">
        <v>10.62</v>
      </c>
      <c r="F225" s="21">
        <v>0.65210000000000001</v>
      </c>
      <c r="G225" s="22">
        <v>16.29</v>
      </c>
      <c r="H225" s="21">
        <v>0</v>
      </c>
      <c r="I225" s="22" t="s">
        <v>227</v>
      </c>
      <c r="J225" s="23">
        <v>0.65210000000000001</v>
      </c>
      <c r="K225" s="22">
        <v>16.29</v>
      </c>
      <c r="L225" s="23">
        <v>363.28</v>
      </c>
      <c r="M225" s="29">
        <f t="shared" si="3"/>
        <v>1159.48</v>
      </c>
      <c r="N225" s="38">
        <v>394.2</v>
      </c>
      <c r="O225" s="39">
        <v>6.55</v>
      </c>
      <c r="P225" s="38">
        <v>567.84</v>
      </c>
      <c r="Q225" s="39">
        <v>6.55</v>
      </c>
      <c r="R225" s="29"/>
      <c r="S225" s="23">
        <v>183.24</v>
      </c>
      <c r="T225" s="22">
        <v>3.5</v>
      </c>
      <c r="U225" s="23">
        <v>228.36</v>
      </c>
      <c r="V225" s="22">
        <v>3.23</v>
      </c>
      <c r="W225" s="23">
        <v>205.92</v>
      </c>
      <c r="X225" s="22">
        <v>3.45</v>
      </c>
      <c r="Y225" s="23">
        <v>205.92</v>
      </c>
      <c r="Z225" s="22">
        <v>3.45</v>
      </c>
      <c r="AA225" s="23">
        <v>205.92</v>
      </c>
      <c r="AB225" s="22">
        <v>3.45</v>
      </c>
      <c r="AC225" s="23">
        <v>205.92</v>
      </c>
      <c r="AD225" s="22">
        <v>3.45</v>
      </c>
      <c r="AE225" s="23">
        <v>205.92</v>
      </c>
      <c r="AF225" s="22">
        <v>3.45</v>
      </c>
      <c r="AG225" s="23">
        <v>1805.92</v>
      </c>
      <c r="AH225" s="22">
        <v>0.38</v>
      </c>
      <c r="AI225" s="23">
        <v>2205.92</v>
      </c>
      <c r="AJ225" s="22">
        <v>0.31</v>
      </c>
      <c r="AK225" s="23">
        <v>5705.92</v>
      </c>
      <c r="AL225" s="22">
        <v>0.12</v>
      </c>
      <c r="AM225" s="23">
        <v>29705.919999999998</v>
      </c>
      <c r="AN225" s="22">
        <v>0.02</v>
      </c>
      <c r="AO225" s="29"/>
      <c r="AP225" s="40">
        <v>0</v>
      </c>
      <c r="AQ225" s="41">
        <v>0</v>
      </c>
      <c r="AR225" s="40">
        <v>940.72</v>
      </c>
      <c r="AS225" s="41">
        <v>7.46</v>
      </c>
      <c r="AT225" s="40">
        <v>1159.48</v>
      </c>
      <c r="AU225" s="41">
        <v>7.11</v>
      </c>
      <c r="AV225" s="29"/>
      <c r="AW225" s="42">
        <v>3.6</v>
      </c>
      <c r="AX225" s="42">
        <v>3.6</v>
      </c>
      <c r="AY225" s="22">
        <v>2.86</v>
      </c>
      <c r="AZ225" s="42">
        <v>0</v>
      </c>
      <c r="BA225" s="22">
        <v>0</v>
      </c>
      <c r="BB225" s="29"/>
      <c r="BC225" s="43">
        <v>86.85</v>
      </c>
      <c r="BD225" s="39">
        <v>3.55</v>
      </c>
      <c r="BE225" s="43">
        <v>78.5</v>
      </c>
      <c r="BF225" s="39">
        <v>3.56</v>
      </c>
      <c r="BG225" s="43">
        <v>52.1</v>
      </c>
      <c r="BH225" s="39">
        <v>1.94</v>
      </c>
      <c r="BI225" s="43">
        <v>11.2</v>
      </c>
      <c r="BJ225" s="39">
        <v>2.75</v>
      </c>
      <c r="BK225" s="29"/>
    </row>
    <row r="226" spans="1:63" x14ac:dyDescent="0.35">
      <c r="A226">
        <v>8</v>
      </c>
      <c r="B226" t="s">
        <v>480</v>
      </c>
      <c r="C226" t="s">
        <v>481</v>
      </c>
      <c r="D226" s="21">
        <v>6.7400000000000002E-2</v>
      </c>
      <c r="E226" s="22">
        <v>0.98</v>
      </c>
      <c r="F226" s="21">
        <v>0.39860000000000001</v>
      </c>
      <c r="G226" s="22">
        <v>7.12</v>
      </c>
      <c r="H226" s="21">
        <v>0.28410000000000002</v>
      </c>
      <c r="I226" s="22">
        <v>7.15</v>
      </c>
      <c r="J226" s="23">
        <v>0.68270000000000008</v>
      </c>
      <c r="K226" s="22">
        <v>7.13</v>
      </c>
      <c r="L226" s="23">
        <v>304.16000000000003</v>
      </c>
      <c r="M226" s="29">
        <f t="shared" si="3"/>
        <v>1079.8600000000001</v>
      </c>
      <c r="N226" s="38">
        <v>365.1</v>
      </c>
      <c r="O226" s="39">
        <v>8.31</v>
      </c>
      <c r="P226" s="38">
        <v>473.5</v>
      </c>
      <c r="Q226" s="39">
        <v>8.2799999999999994</v>
      </c>
      <c r="R226" s="29"/>
      <c r="S226" s="23">
        <v>302.2</v>
      </c>
      <c r="T226" s="22">
        <v>5.48</v>
      </c>
      <c r="U226" s="23">
        <v>302.2</v>
      </c>
      <c r="V226" s="22">
        <v>5.48</v>
      </c>
      <c r="W226" s="23" t="s">
        <v>773</v>
      </c>
      <c r="X226" s="22" t="s">
        <v>773</v>
      </c>
      <c r="Y226" s="23" t="s">
        <v>773</v>
      </c>
      <c r="Z226" s="22" t="s">
        <v>773</v>
      </c>
      <c r="AA226" s="23" t="s">
        <v>773</v>
      </c>
      <c r="AB226" s="22" t="s">
        <v>773</v>
      </c>
      <c r="AC226" s="23" t="s">
        <v>773</v>
      </c>
      <c r="AD226" s="22" t="s">
        <v>773</v>
      </c>
      <c r="AE226" s="23" t="s">
        <v>773</v>
      </c>
      <c r="AF226" s="22" t="s">
        <v>773</v>
      </c>
      <c r="AG226" s="23" t="s">
        <v>773</v>
      </c>
      <c r="AH226" s="22" t="s">
        <v>773</v>
      </c>
      <c r="AI226" s="23" t="s">
        <v>773</v>
      </c>
      <c r="AJ226" s="22" t="s">
        <v>773</v>
      </c>
      <c r="AK226" s="23" t="s">
        <v>773</v>
      </c>
      <c r="AL226" s="22" t="s">
        <v>773</v>
      </c>
      <c r="AM226" s="23" t="s">
        <v>773</v>
      </c>
      <c r="AN226" s="22" t="s">
        <v>773</v>
      </c>
      <c r="AO226" s="29"/>
      <c r="AP226" s="40">
        <v>0</v>
      </c>
      <c r="AQ226" s="41">
        <v>0</v>
      </c>
      <c r="AR226" s="40">
        <v>971.46</v>
      </c>
      <c r="AS226" s="41">
        <v>5.05</v>
      </c>
      <c r="AT226" s="40">
        <v>1079.8600000000001</v>
      </c>
      <c r="AU226" s="41">
        <v>5.35</v>
      </c>
      <c r="AV226" s="29"/>
      <c r="AW226" s="42">
        <v>3.76</v>
      </c>
      <c r="AX226" s="42">
        <v>9.58</v>
      </c>
      <c r="AY226" s="22">
        <v>7.63</v>
      </c>
      <c r="AZ226" s="42">
        <v>0</v>
      </c>
      <c r="BA226" s="22">
        <v>0</v>
      </c>
      <c r="BB226" s="29"/>
      <c r="BC226" s="43">
        <v>86.8</v>
      </c>
      <c r="BD226" s="39">
        <v>3.49</v>
      </c>
      <c r="BE226" s="43">
        <v>78.5</v>
      </c>
      <c r="BF226" s="39">
        <v>3.56</v>
      </c>
      <c r="BG226" s="43">
        <v>52.1</v>
      </c>
      <c r="BH226" s="39">
        <v>1.96</v>
      </c>
      <c r="BI226" s="43">
        <v>26.8</v>
      </c>
      <c r="BJ226" s="39">
        <v>3.47</v>
      </c>
      <c r="BK226" s="29"/>
    </row>
    <row r="227" spans="1:63" x14ac:dyDescent="0.35">
      <c r="A227">
        <v>8</v>
      </c>
      <c r="B227" t="s">
        <v>482</v>
      </c>
      <c r="C227" t="s">
        <v>483</v>
      </c>
      <c r="D227" s="21">
        <v>7.6300000000000007E-2</v>
      </c>
      <c r="E227" s="22">
        <v>5.77</v>
      </c>
      <c r="F227" s="21">
        <v>0.35599999999999998</v>
      </c>
      <c r="G227" s="22">
        <v>11.36</v>
      </c>
      <c r="H227" s="21">
        <v>0.249</v>
      </c>
      <c r="I227" s="22">
        <v>18.420000000000002</v>
      </c>
      <c r="J227" s="23">
        <v>0.60499999999999998</v>
      </c>
      <c r="K227" s="22">
        <v>14.16</v>
      </c>
      <c r="L227" s="23">
        <v>295.86</v>
      </c>
      <c r="M227" s="29">
        <f t="shared" si="3"/>
        <v>988.01</v>
      </c>
      <c r="N227" s="38">
        <v>356.23</v>
      </c>
      <c r="O227" s="39">
        <v>5.5</v>
      </c>
      <c r="P227" s="38">
        <v>420.71</v>
      </c>
      <c r="Q227" s="39">
        <v>5.5</v>
      </c>
      <c r="R227" s="29"/>
      <c r="S227" s="23">
        <v>271.44</v>
      </c>
      <c r="T227" s="22">
        <v>1.1000000000000001</v>
      </c>
      <c r="U227" s="23">
        <v>271.44</v>
      </c>
      <c r="V227" s="22">
        <v>1.1000000000000001</v>
      </c>
      <c r="W227" s="23">
        <v>271.44</v>
      </c>
      <c r="X227" s="22">
        <v>1.1000000000000001</v>
      </c>
      <c r="Y227" s="23">
        <v>271.44</v>
      </c>
      <c r="Z227" s="22">
        <v>1.1000000000000001</v>
      </c>
      <c r="AA227" s="23">
        <v>271.44</v>
      </c>
      <c r="AB227" s="22">
        <v>1.1000000000000001</v>
      </c>
      <c r="AC227" s="23">
        <v>271.44</v>
      </c>
      <c r="AD227" s="22">
        <v>1.1000000000000001</v>
      </c>
      <c r="AE227" s="23">
        <v>271.44</v>
      </c>
      <c r="AF227" s="22">
        <v>1.1000000000000001</v>
      </c>
      <c r="AG227" s="23">
        <v>271.44</v>
      </c>
      <c r="AH227" s="22">
        <v>1.1000000000000001</v>
      </c>
      <c r="AI227" s="23">
        <v>271.44</v>
      </c>
      <c r="AJ227" s="22">
        <v>1.1000000000000001</v>
      </c>
      <c r="AK227" s="23">
        <v>271.44</v>
      </c>
      <c r="AL227" s="22">
        <v>1.1000000000000001</v>
      </c>
      <c r="AM227" s="23">
        <v>271.44</v>
      </c>
      <c r="AN227" s="22">
        <v>1.1000000000000001</v>
      </c>
      <c r="AO227" s="29"/>
      <c r="AP227" s="40">
        <v>0</v>
      </c>
      <c r="AQ227" s="41">
        <v>0</v>
      </c>
      <c r="AR227" s="40">
        <v>923.53</v>
      </c>
      <c r="AS227" s="41">
        <v>4.25</v>
      </c>
      <c r="AT227" s="40">
        <v>988.01</v>
      </c>
      <c r="AU227" s="41">
        <v>4.33</v>
      </c>
      <c r="AV227" s="29"/>
      <c r="AW227" s="42">
        <v>3.91</v>
      </c>
      <c r="AX227" s="42">
        <v>3.91</v>
      </c>
      <c r="AY227" s="22">
        <v>32.99</v>
      </c>
      <c r="AZ227" s="42">
        <v>0</v>
      </c>
      <c r="BA227" s="22" t="s">
        <v>775</v>
      </c>
      <c r="BB227" s="29"/>
      <c r="BC227" s="43">
        <v>86.8</v>
      </c>
      <c r="BD227" s="39">
        <v>3.58</v>
      </c>
      <c r="BE227" s="43">
        <v>78.5</v>
      </c>
      <c r="BF227" s="39">
        <v>3.56</v>
      </c>
      <c r="BG227" s="43">
        <v>52.1</v>
      </c>
      <c r="BH227" s="39">
        <v>1.96</v>
      </c>
      <c r="BI227" s="43">
        <v>15.35</v>
      </c>
      <c r="BJ227" s="39">
        <v>2.68</v>
      </c>
      <c r="BK227" s="29"/>
    </row>
    <row r="228" spans="1:63" x14ac:dyDescent="0.35">
      <c r="A228">
        <v>8</v>
      </c>
      <c r="B228" t="s">
        <v>484</v>
      </c>
      <c r="C228" t="s">
        <v>485</v>
      </c>
      <c r="D228" s="21">
        <v>5.2299999999999999E-2</v>
      </c>
      <c r="E228" s="22">
        <v>5.6</v>
      </c>
      <c r="F228" s="21">
        <v>0.31680000000000003</v>
      </c>
      <c r="G228" s="22">
        <v>6.51</v>
      </c>
      <c r="H228" s="21">
        <v>0.2576</v>
      </c>
      <c r="I228" s="22">
        <v>5.4</v>
      </c>
      <c r="J228" s="23">
        <v>0.57440000000000002</v>
      </c>
      <c r="K228" s="22">
        <v>6.01</v>
      </c>
      <c r="L228" s="23">
        <v>272.2</v>
      </c>
      <c r="M228" s="29">
        <f t="shared" si="3"/>
        <v>959.79</v>
      </c>
      <c r="N228" s="38">
        <v>403.68</v>
      </c>
      <c r="O228" s="39">
        <v>3.48</v>
      </c>
      <c r="P228" s="38">
        <v>496.44</v>
      </c>
      <c r="Q228" s="39">
        <v>3.48</v>
      </c>
      <c r="R228" s="29"/>
      <c r="S228" s="23">
        <v>191.15</v>
      </c>
      <c r="T228" s="22">
        <v>3.46</v>
      </c>
      <c r="U228" s="23">
        <v>191.15</v>
      </c>
      <c r="V228" s="22">
        <v>3.46</v>
      </c>
      <c r="W228" s="23">
        <v>191.15</v>
      </c>
      <c r="X228" s="22">
        <v>3.46</v>
      </c>
      <c r="Y228" s="23">
        <v>191.15</v>
      </c>
      <c r="Z228" s="22">
        <v>3.46</v>
      </c>
      <c r="AA228" s="23">
        <v>191.15</v>
      </c>
      <c r="AB228" s="22">
        <v>3.46</v>
      </c>
      <c r="AC228" s="23">
        <v>191.15</v>
      </c>
      <c r="AD228" s="22">
        <v>3.46</v>
      </c>
      <c r="AE228" s="23">
        <v>191.15</v>
      </c>
      <c r="AF228" s="22">
        <v>3.46</v>
      </c>
      <c r="AG228" s="23">
        <v>1237.3500000000001</v>
      </c>
      <c r="AH228" s="22">
        <v>3.48</v>
      </c>
      <c r="AI228" s="23">
        <v>1237.3500000000001</v>
      </c>
      <c r="AJ228" s="22">
        <v>3.48</v>
      </c>
      <c r="AK228" s="23">
        <v>3068.2000000000003</v>
      </c>
      <c r="AL228" s="22">
        <v>3.48</v>
      </c>
      <c r="AM228" s="23">
        <v>15622.6</v>
      </c>
      <c r="AN228" s="22">
        <v>3.48</v>
      </c>
      <c r="AO228" s="29"/>
      <c r="AP228" s="40">
        <v>0</v>
      </c>
      <c r="AQ228" s="41">
        <v>0</v>
      </c>
      <c r="AR228" s="40">
        <v>867.03</v>
      </c>
      <c r="AS228" s="41">
        <v>4.13</v>
      </c>
      <c r="AT228" s="40">
        <v>959.79</v>
      </c>
      <c r="AU228" s="41">
        <v>4.07</v>
      </c>
      <c r="AV228" s="29"/>
      <c r="AW228" s="42">
        <v>2.85</v>
      </c>
      <c r="AX228" s="42">
        <v>6.2</v>
      </c>
      <c r="AY228" s="22">
        <v>3.33</v>
      </c>
      <c r="AZ228" s="42">
        <v>0</v>
      </c>
      <c r="BA228" s="22">
        <v>0</v>
      </c>
      <c r="BB228" s="29"/>
      <c r="BC228" s="43">
        <v>86.85</v>
      </c>
      <c r="BD228" s="39">
        <v>3.58</v>
      </c>
      <c r="BE228" s="43">
        <v>78.5</v>
      </c>
      <c r="BF228" s="39">
        <v>3.56</v>
      </c>
      <c r="BG228" s="43">
        <v>52.1</v>
      </c>
      <c r="BH228" s="39">
        <v>1.96</v>
      </c>
      <c r="BI228" s="43">
        <v>18</v>
      </c>
      <c r="BJ228" s="39">
        <v>3.75</v>
      </c>
      <c r="BK228" s="29"/>
    </row>
    <row r="229" spans="1:63" x14ac:dyDescent="0.35">
      <c r="A229">
        <v>8</v>
      </c>
      <c r="B229" t="s">
        <v>486</v>
      </c>
      <c r="C229" t="s">
        <v>487</v>
      </c>
      <c r="D229" s="21">
        <v>7.3599999999999999E-2</v>
      </c>
      <c r="E229" s="22">
        <v>8.34</v>
      </c>
      <c r="F229" s="21">
        <v>0.23380000000000001</v>
      </c>
      <c r="G229" s="22">
        <v>10.57</v>
      </c>
      <c r="H229" s="21">
        <v>0.1716</v>
      </c>
      <c r="I229" s="22">
        <v>-0.19</v>
      </c>
      <c r="J229" s="23">
        <v>0.40539999999999998</v>
      </c>
      <c r="K229" s="22">
        <v>5.75</v>
      </c>
      <c r="L229" s="23">
        <v>299.39</v>
      </c>
      <c r="M229" s="29">
        <f t="shared" si="3"/>
        <v>979.42</v>
      </c>
      <c r="N229" s="38">
        <v>267</v>
      </c>
      <c r="O229" s="39">
        <v>2.63</v>
      </c>
      <c r="P229" s="38">
        <v>375</v>
      </c>
      <c r="Q229" s="39">
        <v>2.73</v>
      </c>
      <c r="R229" s="29"/>
      <c r="S229" s="23">
        <v>305.02999999999997</v>
      </c>
      <c r="T229" s="22">
        <v>0</v>
      </c>
      <c r="U229" s="23">
        <v>305.02999999999997</v>
      </c>
      <c r="V229" s="22">
        <v>0</v>
      </c>
      <c r="W229" s="23">
        <v>305.02999999999997</v>
      </c>
      <c r="X229" s="22">
        <v>0</v>
      </c>
      <c r="Y229" s="23">
        <v>305.02999999999997</v>
      </c>
      <c r="Z229" s="22">
        <v>0</v>
      </c>
      <c r="AA229" s="23">
        <v>356.51</v>
      </c>
      <c r="AB229" s="22">
        <v>0</v>
      </c>
      <c r="AC229" s="23">
        <v>459.46999999999997</v>
      </c>
      <c r="AD229" s="22">
        <v>0</v>
      </c>
      <c r="AE229" s="23">
        <v>562.43000000000006</v>
      </c>
      <c r="AF229" s="22">
        <v>0</v>
      </c>
      <c r="AG229" s="23">
        <v>2209.79</v>
      </c>
      <c r="AH229" s="22">
        <v>0</v>
      </c>
      <c r="AI229" s="23">
        <v>2621.63</v>
      </c>
      <c r="AJ229" s="22">
        <v>0</v>
      </c>
      <c r="AK229" s="23">
        <v>6225.23</v>
      </c>
      <c r="AL229" s="22">
        <v>0</v>
      </c>
      <c r="AM229" s="23">
        <v>30935.63</v>
      </c>
      <c r="AN229" s="22">
        <v>0</v>
      </c>
      <c r="AO229" s="29"/>
      <c r="AP229" s="40">
        <v>0</v>
      </c>
      <c r="AQ229" s="41">
        <v>0</v>
      </c>
      <c r="AR229" s="40">
        <v>871.42</v>
      </c>
      <c r="AS229" s="41">
        <v>3.55</v>
      </c>
      <c r="AT229" s="40">
        <v>979.42</v>
      </c>
      <c r="AU229" s="41">
        <v>3.49</v>
      </c>
      <c r="AV229" s="29"/>
      <c r="AW229" s="42">
        <v>0</v>
      </c>
      <c r="AX229" s="42">
        <v>0</v>
      </c>
      <c r="AY229" s="22">
        <v>0</v>
      </c>
      <c r="AZ229" s="42">
        <v>80.28</v>
      </c>
      <c r="BA229" s="22">
        <v>2.76</v>
      </c>
      <c r="BB229" s="29"/>
      <c r="BC229" s="43">
        <v>86.5</v>
      </c>
      <c r="BD229" s="39">
        <v>3.14</v>
      </c>
      <c r="BE229" s="43">
        <v>78.5</v>
      </c>
      <c r="BF229" s="39">
        <v>3.56</v>
      </c>
      <c r="BG229" s="43">
        <v>52.1</v>
      </c>
      <c r="BH229" s="39">
        <v>1.94</v>
      </c>
      <c r="BI229" s="43">
        <v>12.5</v>
      </c>
      <c r="BJ229" s="39">
        <v>2.8</v>
      </c>
      <c r="BK229" s="29"/>
    </row>
    <row r="230" spans="1:63" x14ac:dyDescent="0.35">
      <c r="A230">
        <v>8</v>
      </c>
      <c r="B230" t="s">
        <v>488</v>
      </c>
      <c r="C230" t="s">
        <v>489</v>
      </c>
      <c r="D230" s="21">
        <v>8.6300000000000002E-2</v>
      </c>
      <c r="E230" s="22">
        <v>6.19</v>
      </c>
      <c r="F230" s="21">
        <v>0.19339999999999999</v>
      </c>
      <c r="G230" s="22">
        <v>4.16</v>
      </c>
      <c r="H230" s="21">
        <v>0.20860000000000001</v>
      </c>
      <c r="I230" s="22">
        <v>4.01</v>
      </c>
      <c r="J230" s="23">
        <v>0.40200000000000002</v>
      </c>
      <c r="K230" s="22">
        <v>4.08</v>
      </c>
      <c r="L230" s="23">
        <v>483.45</v>
      </c>
      <c r="M230" s="29">
        <f t="shared" si="3"/>
        <v>1111.53</v>
      </c>
      <c r="N230" s="38">
        <v>276</v>
      </c>
      <c r="O230" s="39">
        <v>5.36</v>
      </c>
      <c r="P230" s="38">
        <v>436.8</v>
      </c>
      <c r="Q230" s="39">
        <v>10.17</v>
      </c>
      <c r="R230" s="29"/>
      <c r="S230" s="23">
        <v>191.28</v>
      </c>
      <c r="T230" s="22">
        <v>7.78</v>
      </c>
      <c r="U230" s="23">
        <v>191.28</v>
      </c>
      <c r="V230" s="22">
        <v>7.78</v>
      </c>
      <c r="W230" s="23">
        <v>191.28</v>
      </c>
      <c r="X230" s="22">
        <v>7.78</v>
      </c>
      <c r="Y230" s="23">
        <v>191.28</v>
      </c>
      <c r="Z230" s="22">
        <v>7.78</v>
      </c>
      <c r="AA230" s="23">
        <v>191.28</v>
      </c>
      <c r="AB230" s="22">
        <v>7.78</v>
      </c>
      <c r="AC230" s="23">
        <v>301.28000000000003</v>
      </c>
      <c r="AD230" s="22">
        <v>4.8</v>
      </c>
      <c r="AE230" s="23">
        <v>411.28000000000003</v>
      </c>
      <c r="AF230" s="22">
        <v>3.47</v>
      </c>
      <c r="AG230" s="23">
        <v>2171.2800000000002</v>
      </c>
      <c r="AH230" s="22">
        <v>0.64</v>
      </c>
      <c r="AI230" s="23">
        <v>2611.2800000000002</v>
      </c>
      <c r="AJ230" s="22">
        <v>0.53</v>
      </c>
      <c r="AK230" s="23">
        <v>6461.2800000000007</v>
      </c>
      <c r="AL230" s="22">
        <v>0.21</v>
      </c>
      <c r="AM230" s="23">
        <v>32861.280000000006</v>
      </c>
      <c r="AN230" s="22">
        <v>0.04</v>
      </c>
      <c r="AO230" s="29"/>
      <c r="AP230" s="40">
        <v>0</v>
      </c>
      <c r="AQ230" s="41">
        <v>0</v>
      </c>
      <c r="AR230" s="40">
        <v>950.73</v>
      </c>
      <c r="AS230" s="41">
        <v>6.26</v>
      </c>
      <c r="AT230" s="40">
        <v>1111.53</v>
      </c>
      <c r="AU230" s="41">
        <v>7.99</v>
      </c>
      <c r="AV230" s="29"/>
      <c r="AW230" s="42">
        <v>0</v>
      </c>
      <c r="AX230" s="42">
        <v>0</v>
      </c>
      <c r="AY230" s="22">
        <v>0</v>
      </c>
      <c r="AZ230" s="42">
        <v>0</v>
      </c>
      <c r="BA230" s="22">
        <v>0</v>
      </c>
      <c r="BB230" s="29"/>
      <c r="BC230" s="43">
        <v>86.85</v>
      </c>
      <c r="BD230" s="39">
        <v>3.58</v>
      </c>
      <c r="BE230" s="43">
        <v>78.5</v>
      </c>
      <c r="BF230" s="39">
        <v>3.56</v>
      </c>
      <c r="BG230" s="43">
        <v>52.1</v>
      </c>
      <c r="BH230" s="39">
        <v>1.96</v>
      </c>
      <c r="BI230" s="43">
        <v>14</v>
      </c>
      <c r="BJ230" s="39">
        <v>3.7</v>
      </c>
      <c r="BK230" s="29"/>
    </row>
    <row r="231" spans="1:63" x14ac:dyDescent="0.35">
      <c r="A231">
        <v>8</v>
      </c>
      <c r="B231" t="s">
        <v>490</v>
      </c>
      <c r="C231" t="s">
        <v>491</v>
      </c>
      <c r="D231" s="21">
        <v>0.1178</v>
      </c>
      <c r="E231" s="22">
        <v>1.34</v>
      </c>
      <c r="F231" s="21">
        <v>0.8659</v>
      </c>
      <c r="G231" s="22">
        <v>6.54</v>
      </c>
      <c r="H231" s="21">
        <v>0</v>
      </c>
      <c r="I231" s="22" t="s">
        <v>227</v>
      </c>
      <c r="J231" s="23">
        <v>0.8659</v>
      </c>
      <c r="K231" s="22">
        <v>6.54</v>
      </c>
      <c r="L231" s="23">
        <v>452.65</v>
      </c>
      <c r="M231" s="29">
        <f t="shared" si="3"/>
        <v>1065.75</v>
      </c>
      <c r="N231" s="38">
        <v>317.69</v>
      </c>
      <c r="O231" s="39">
        <v>0</v>
      </c>
      <c r="P231" s="38">
        <v>406.2</v>
      </c>
      <c r="Q231" s="39">
        <v>0</v>
      </c>
      <c r="R231" s="29"/>
      <c r="S231" s="23">
        <v>206.9</v>
      </c>
      <c r="T231" s="22">
        <v>16.510000000000002</v>
      </c>
      <c r="U231" s="23">
        <v>206.9</v>
      </c>
      <c r="V231" s="22">
        <v>16.510000000000002</v>
      </c>
      <c r="W231" s="23">
        <v>206.9</v>
      </c>
      <c r="X231" s="22">
        <v>16.510000000000002</v>
      </c>
      <c r="Y231" s="23">
        <v>206.9</v>
      </c>
      <c r="Z231" s="22">
        <v>16.510000000000002</v>
      </c>
      <c r="AA231" s="23">
        <v>206.9</v>
      </c>
      <c r="AB231" s="22">
        <v>16.510000000000002</v>
      </c>
      <c r="AC231" s="23">
        <v>206.9</v>
      </c>
      <c r="AD231" s="22">
        <v>16.510000000000002</v>
      </c>
      <c r="AE231" s="23">
        <v>206.9</v>
      </c>
      <c r="AF231" s="22">
        <v>16.510000000000002</v>
      </c>
      <c r="AG231" s="23">
        <v>1004.55</v>
      </c>
      <c r="AH231" s="22">
        <v>9.69</v>
      </c>
      <c r="AI231" s="23">
        <v>1227.1500000000001</v>
      </c>
      <c r="AJ231" s="22">
        <v>9.39</v>
      </c>
      <c r="AK231" s="23">
        <v>3360.4</v>
      </c>
      <c r="AL231" s="22">
        <v>8.5299999999999994</v>
      </c>
      <c r="AM231" s="23">
        <v>21168.400000000001</v>
      </c>
      <c r="AN231" s="22">
        <v>8.09</v>
      </c>
      <c r="AO231" s="29"/>
      <c r="AP231" s="40">
        <v>0</v>
      </c>
      <c r="AQ231" s="41">
        <v>0</v>
      </c>
      <c r="AR231" s="40">
        <v>977.2399999999999</v>
      </c>
      <c r="AS231" s="41">
        <v>3.75</v>
      </c>
      <c r="AT231" s="40">
        <v>1065.75</v>
      </c>
      <c r="AU231" s="41">
        <v>3.43</v>
      </c>
      <c r="AV231" s="29"/>
      <c r="AW231" s="42">
        <v>3.43</v>
      </c>
      <c r="AX231" s="42">
        <v>3.43</v>
      </c>
      <c r="AY231" s="22">
        <v>3.31</v>
      </c>
      <c r="AZ231" s="42">
        <v>0</v>
      </c>
      <c r="BA231" s="22">
        <v>0</v>
      </c>
      <c r="BB231" s="29"/>
      <c r="BC231" s="43">
        <v>86.85</v>
      </c>
      <c r="BD231" s="39">
        <v>3.58</v>
      </c>
      <c r="BE231" s="43">
        <v>78.5</v>
      </c>
      <c r="BF231" s="39">
        <v>3.56</v>
      </c>
      <c r="BG231" s="43">
        <v>52.1</v>
      </c>
      <c r="BH231" s="39">
        <v>1.96</v>
      </c>
      <c r="BI231" s="43">
        <v>14.1</v>
      </c>
      <c r="BJ231" s="39">
        <v>3.3</v>
      </c>
      <c r="BK231" s="29"/>
    </row>
    <row r="232" spans="1:63" x14ac:dyDescent="0.35">
      <c r="A232">
        <v>8</v>
      </c>
      <c r="B232" t="s">
        <v>492</v>
      </c>
      <c r="C232" t="s">
        <v>493</v>
      </c>
      <c r="D232" s="21">
        <v>9.3899999999999997E-2</v>
      </c>
      <c r="E232" s="22">
        <v>8.4700000000000006</v>
      </c>
      <c r="F232" s="21">
        <v>0.2064</v>
      </c>
      <c r="G232" s="22">
        <v>14.91</v>
      </c>
      <c r="H232" s="21">
        <v>0.13289999999999999</v>
      </c>
      <c r="I232" s="22">
        <v>10.99</v>
      </c>
      <c r="J232" s="23">
        <v>0.33929999999999999</v>
      </c>
      <c r="K232" s="22">
        <v>13.34</v>
      </c>
      <c r="L232" s="23">
        <v>428.13</v>
      </c>
      <c r="M232" s="29">
        <f t="shared" si="3"/>
        <v>974.93000000000006</v>
      </c>
      <c r="N232" s="38">
        <v>330</v>
      </c>
      <c r="O232" s="39">
        <v>4.59</v>
      </c>
      <c r="P232" s="38">
        <v>330</v>
      </c>
      <c r="Q232" s="39">
        <v>-3.48</v>
      </c>
      <c r="R232" s="29"/>
      <c r="S232" s="23">
        <v>216.8</v>
      </c>
      <c r="T232" s="22">
        <v>8.02</v>
      </c>
      <c r="U232" s="23">
        <v>216.8</v>
      </c>
      <c r="V232" s="22">
        <v>7.76</v>
      </c>
      <c r="W232" s="23" t="s">
        <v>773</v>
      </c>
      <c r="X232" s="22" t="s">
        <v>773</v>
      </c>
      <c r="Y232" s="23" t="s">
        <v>773</v>
      </c>
      <c r="Z232" s="22" t="s">
        <v>773</v>
      </c>
      <c r="AA232" s="23" t="s">
        <v>773</v>
      </c>
      <c r="AB232" s="22" t="s">
        <v>773</v>
      </c>
      <c r="AC232" s="23" t="s">
        <v>773</v>
      </c>
      <c r="AD232" s="22" t="s">
        <v>773</v>
      </c>
      <c r="AE232" s="23" t="s">
        <v>773</v>
      </c>
      <c r="AF232" s="22" t="s">
        <v>773</v>
      </c>
      <c r="AG232" s="23" t="s">
        <v>773</v>
      </c>
      <c r="AH232" s="22" t="s">
        <v>773</v>
      </c>
      <c r="AI232" s="23" t="s">
        <v>773</v>
      </c>
      <c r="AJ232" s="22" t="s">
        <v>773</v>
      </c>
      <c r="AK232" s="23" t="s">
        <v>773</v>
      </c>
      <c r="AL232" s="22" t="s">
        <v>773</v>
      </c>
      <c r="AM232" s="23" t="s">
        <v>773</v>
      </c>
      <c r="AN232" s="22" t="s">
        <v>773</v>
      </c>
      <c r="AO232" s="29"/>
      <c r="AP232" s="40">
        <v>0</v>
      </c>
      <c r="AQ232" s="41">
        <v>0</v>
      </c>
      <c r="AR232" s="40">
        <v>974.93000000000006</v>
      </c>
      <c r="AS232" s="41">
        <v>5.16</v>
      </c>
      <c r="AT232" s="40">
        <v>974.93000000000006</v>
      </c>
      <c r="AU232" s="41">
        <v>2.83</v>
      </c>
      <c r="AV232" s="29"/>
      <c r="AW232" s="42">
        <v>1.45</v>
      </c>
      <c r="AX232" s="42">
        <v>2.5</v>
      </c>
      <c r="AY232" s="22">
        <v>59.38</v>
      </c>
      <c r="AZ232" s="42">
        <v>0</v>
      </c>
      <c r="BA232" s="22">
        <v>0</v>
      </c>
      <c r="BB232" s="29"/>
      <c r="BC232" s="43">
        <v>86.85</v>
      </c>
      <c r="BD232" s="39">
        <v>3.58</v>
      </c>
      <c r="BE232" s="43">
        <v>78.5</v>
      </c>
      <c r="BF232" s="39">
        <v>3.56</v>
      </c>
      <c r="BG232" s="43">
        <v>52.1</v>
      </c>
      <c r="BH232" s="39">
        <v>1.96</v>
      </c>
      <c r="BI232" s="43">
        <v>17.100000000000001</v>
      </c>
      <c r="BJ232" s="39">
        <v>3.01</v>
      </c>
      <c r="BK232" s="29"/>
    </row>
    <row r="233" spans="1:63" x14ac:dyDescent="0.35">
      <c r="A233">
        <v>8</v>
      </c>
      <c r="B233" t="s">
        <v>494</v>
      </c>
      <c r="C233" t="s">
        <v>495</v>
      </c>
      <c r="D233" s="21">
        <v>0.1239</v>
      </c>
      <c r="E233" s="22">
        <v>3.73</v>
      </c>
      <c r="F233" s="21">
        <v>0.28179999999999999</v>
      </c>
      <c r="G233" s="22">
        <v>3.42</v>
      </c>
      <c r="H233" s="21">
        <v>0.23849999999999999</v>
      </c>
      <c r="I233" s="22">
        <v>3.45</v>
      </c>
      <c r="J233" s="23">
        <v>0.52029999999999998</v>
      </c>
      <c r="K233" s="22">
        <v>3.43</v>
      </c>
      <c r="L233" s="23">
        <v>777.73</v>
      </c>
      <c r="M233" s="29">
        <f t="shared" si="3"/>
        <v>1538.65</v>
      </c>
      <c r="N233" s="38">
        <v>420.24</v>
      </c>
      <c r="O233" s="39">
        <v>5.42</v>
      </c>
      <c r="P233" s="38">
        <v>517.91999999999996</v>
      </c>
      <c r="Q233" s="39">
        <v>5.42</v>
      </c>
      <c r="R233" s="29"/>
      <c r="S233" s="23">
        <v>243</v>
      </c>
      <c r="T233" s="22">
        <v>1.05</v>
      </c>
      <c r="U233" s="23">
        <v>243</v>
      </c>
      <c r="V233" s="22">
        <v>1.05</v>
      </c>
      <c r="W233" s="23">
        <v>243</v>
      </c>
      <c r="X233" s="22">
        <v>1.05</v>
      </c>
      <c r="Y233" s="23">
        <v>243</v>
      </c>
      <c r="Z233" s="22">
        <v>1.05</v>
      </c>
      <c r="AA233" s="23">
        <v>243</v>
      </c>
      <c r="AB233" s="22">
        <v>1.05</v>
      </c>
      <c r="AC233" s="23">
        <v>243</v>
      </c>
      <c r="AD233" s="22">
        <v>1.05</v>
      </c>
      <c r="AE233" s="23">
        <v>243</v>
      </c>
      <c r="AF233" s="22">
        <v>1.05</v>
      </c>
      <c r="AG233" s="23">
        <v>243</v>
      </c>
      <c r="AH233" s="22">
        <v>1.05</v>
      </c>
      <c r="AI233" s="23">
        <v>243</v>
      </c>
      <c r="AJ233" s="22">
        <v>1.05</v>
      </c>
      <c r="AK233" s="23">
        <v>243</v>
      </c>
      <c r="AL233" s="22">
        <v>1.05</v>
      </c>
      <c r="AM233" s="23">
        <v>243</v>
      </c>
      <c r="AN233" s="22">
        <v>1.05</v>
      </c>
      <c r="AO233" s="29"/>
      <c r="AP233" s="40">
        <v>0</v>
      </c>
      <c r="AQ233" s="41">
        <v>0</v>
      </c>
      <c r="AR233" s="40">
        <v>1440.97</v>
      </c>
      <c r="AS233" s="41">
        <v>3.75</v>
      </c>
      <c r="AT233" s="40">
        <v>1538.65</v>
      </c>
      <c r="AU233" s="41">
        <v>3.86</v>
      </c>
      <c r="AV233" s="29"/>
      <c r="AW233" s="42">
        <v>3.5</v>
      </c>
      <c r="AX233" s="42">
        <v>3.5</v>
      </c>
      <c r="AY233" s="22">
        <v>22.38</v>
      </c>
      <c r="AZ233" s="42">
        <v>0</v>
      </c>
      <c r="BA233" s="22">
        <v>0</v>
      </c>
      <c r="BB233" s="29"/>
      <c r="BC233" s="43">
        <v>86.85</v>
      </c>
      <c r="BD233" s="39">
        <v>3.58</v>
      </c>
      <c r="BE233" s="43">
        <v>78.5</v>
      </c>
      <c r="BF233" s="39">
        <v>3.56</v>
      </c>
      <c r="BG233" s="43">
        <v>52.1</v>
      </c>
      <c r="BH233" s="39">
        <v>1.96</v>
      </c>
      <c r="BI233" s="43">
        <v>14.6</v>
      </c>
      <c r="BJ233" s="39">
        <v>6.18</v>
      </c>
      <c r="BK233" s="29"/>
    </row>
    <row r="234" spans="1:63" x14ac:dyDescent="0.35">
      <c r="A234">
        <v>8</v>
      </c>
      <c r="B234" t="s">
        <v>496</v>
      </c>
      <c r="C234" t="s">
        <v>497</v>
      </c>
      <c r="D234" s="21">
        <v>8.5300000000000001E-2</v>
      </c>
      <c r="E234" s="22">
        <v>3.78</v>
      </c>
      <c r="F234" s="21">
        <v>0.32090000000000002</v>
      </c>
      <c r="G234" s="22">
        <v>3.27</v>
      </c>
      <c r="H234" s="21">
        <v>0.25769999999999998</v>
      </c>
      <c r="I234" s="22">
        <v>2.97</v>
      </c>
      <c r="J234" s="23">
        <v>0.5786</v>
      </c>
      <c r="K234" s="22">
        <v>3.14</v>
      </c>
      <c r="L234" s="23">
        <v>411.39</v>
      </c>
      <c r="M234" s="29">
        <f t="shared" si="3"/>
        <v>1039.45</v>
      </c>
      <c r="N234" s="38">
        <v>363.69</v>
      </c>
      <c r="O234" s="39">
        <v>3.15</v>
      </c>
      <c r="P234" s="38">
        <v>390.16</v>
      </c>
      <c r="Q234" s="39">
        <v>3.1</v>
      </c>
      <c r="R234" s="29"/>
      <c r="S234" s="23">
        <v>237.9</v>
      </c>
      <c r="T234" s="22">
        <v>7</v>
      </c>
      <c r="U234" s="23">
        <v>237.9</v>
      </c>
      <c r="V234" s="22">
        <v>7</v>
      </c>
      <c r="W234" s="23">
        <v>237.9</v>
      </c>
      <c r="X234" s="22">
        <v>7</v>
      </c>
      <c r="Y234" s="23">
        <v>237.9</v>
      </c>
      <c r="Z234" s="22">
        <v>7</v>
      </c>
      <c r="AA234" s="23">
        <v>237.9</v>
      </c>
      <c r="AB234" s="22">
        <v>7</v>
      </c>
      <c r="AC234" s="23">
        <v>237.9</v>
      </c>
      <c r="AD234" s="22">
        <v>7</v>
      </c>
      <c r="AE234" s="23">
        <v>237.9</v>
      </c>
      <c r="AF234" s="22">
        <v>7</v>
      </c>
      <c r="AG234" s="23">
        <v>237.9</v>
      </c>
      <c r="AH234" s="22">
        <v>7</v>
      </c>
      <c r="AI234" s="23">
        <v>237.9</v>
      </c>
      <c r="AJ234" s="22">
        <v>7</v>
      </c>
      <c r="AK234" s="23">
        <v>237.9</v>
      </c>
      <c r="AL234" s="22">
        <v>7</v>
      </c>
      <c r="AM234" s="23">
        <v>237.9</v>
      </c>
      <c r="AN234" s="22">
        <v>7</v>
      </c>
      <c r="AO234" s="29"/>
      <c r="AP234" s="40">
        <v>0</v>
      </c>
      <c r="AQ234" s="41">
        <v>0</v>
      </c>
      <c r="AR234" s="40">
        <v>1012.9799999999999</v>
      </c>
      <c r="AS234" s="41">
        <v>4.29</v>
      </c>
      <c r="AT234" s="40">
        <v>1039.45</v>
      </c>
      <c r="AU234" s="41">
        <v>4.24</v>
      </c>
      <c r="AV234" s="29"/>
      <c r="AW234" s="42">
        <v>1.03</v>
      </c>
      <c r="AX234" s="42">
        <v>1.03</v>
      </c>
      <c r="AY234" s="22">
        <v>3</v>
      </c>
      <c r="AZ234" s="42">
        <v>0</v>
      </c>
      <c r="BA234" s="22">
        <v>0</v>
      </c>
      <c r="BB234" s="29"/>
      <c r="BC234" s="43">
        <v>86.85</v>
      </c>
      <c r="BD234" s="39">
        <v>3.55</v>
      </c>
      <c r="BE234" s="43">
        <v>78.5</v>
      </c>
      <c r="BF234" s="39">
        <v>3.56</v>
      </c>
      <c r="BG234" s="43">
        <v>52.1</v>
      </c>
      <c r="BH234" s="39">
        <v>1.94</v>
      </c>
      <c r="BI234" s="43">
        <v>14.9</v>
      </c>
      <c r="BJ234" s="39">
        <v>3.11</v>
      </c>
      <c r="BK234" s="29"/>
    </row>
    <row r="235" spans="1:63" x14ac:dyDescent="0.35">
      <c r="A235">
        <v>8</v>
      </c>
      <c r="B235" t="s">
        <v>498</v>
      </c>
      <c r="C235" t="s">
        <v>499</v>
      </c>
      <c r="D235" s="21">
        <v>0.1089</v>
      </c>
      <c r="E235" s="22">
        <v>13.79</v>
      </c>
      <c r="F235" s="21">
        <v>0.3886</v>
      </c>
      <c r="G235" s="22">
        <v>14.24</v>
      </c>
      <c r="H235" s="21">
        <v>0.3543</v>
      </c>
      <c r="I235" s="22">
        <v>14.24</v>
      </c>
      <c r="J235" s="23">
        <v>0.7429</v>
      </c>
      <c r="K235" s="22">
        <v>14.24</v>
      </c>
      <c r="L235" s="23">
        <v>1025.6500000000001</v>
      </c>
      <c r="M235" s="29">
        <f t="shared" si="3"/>
        <v>1842.49</v>
      </c>
      <c r="N235" s="38">
        <v>417.96</v>
      </c>
      <c r="O235" s="39">
        <v>16.329999999999998</v>
      </c>
      <c r="P235" s="38">
        <v>601.79999999999995</v>
      </c>
      <c r="Q235" s="39">
        <v>16.329999999999998</v>
      </c>
      <c r="R235" s="29"/>
      <c r="S235" s="23">
        <v>145.19999999999999</v>
      </c>
      <c r="T235" s="22">
        <v>1.34</v>
      </c>
      <c r="U235" s="23">
        <v>215.04</v>
      </c>
      <c r="V235" s="22">
        <v>-2.2400000000000002</v>
      </c>
      <c r="W235" s="23">
        <v>215.04</v>
      </c>
      <c r="X235" s="22">
        <v>0.11</v>
      </c>
      <c r="Y235" s="23">
        <v>215.04</v>
      </c>
      <c r="Z235" s="22">
        <v>-40.07</v>
      </c>
      <c r="AA235" s="23">
        <v>307.54000000000002</v>
      </c>
      <c r="AB235" s="22">
        <v>-42.92</v>
      </c>
      <c r="AC235" s="23">
        <v>492.54</v>
      </c>
      <c r="AD235" s="22">
        <v>-31.48</v>
      </c>
      <c r="AE235" s="23">
        <v>677.54</v>
      </c>
      <c r="AF235" s="22">
        <v>-24.62</v>
      </c>
      <c r="AG235" s="23">
        <v>2716.36</v>
      </c>
      <c r="AH235" s="22">
        <v>2.52</v>
      </c>
      <c r="AI235" s="23">
        <v>3036.36</v>
      </c>
      <c r="AJ235" s="22">
        <v>2.52</v>
      </c>
      <c r="AK235" s="23">
        <v>5836.36</v>
      </c>
      <c r="AL235" s="22">
        <v>2.54</v>
      </c>
      <c r="AM235" s="23">
        <v>25036.36</v>
      </c>
      <c r="AN235" s="22">
        <v>2.56</v>
      </c>
      <c r="AO235" s="29"/>
      <c r="AP235" s="40">
        <v>0</v>
      </c>
      <c r="AQ235" s="41">
        <v>0</v>
      </c>
      <c r="AR235" s="40">
        <v>1588.8100000000002</v>
      </c>
      <c r="AS235" s="41">
        <v>13.17</v>
      </c>
      <c r="AT235" s="40">
        <v>1842.49</v>
      </c>
      <c r="AU235" s="41">
        <v>12.44</v>
      </c>
      <c r="AV235" s="29"/>
      <c r="AW235" s="42">
        <v>1.78</v>
      </c>
      <c r="AX235" s="42">
        <v>4.49</v>
      </c>
      <c r="AY235" s="22">
        <v>4.91</v>
      </c>
      <c r="AZ235" s="42">
        <v>99.72</v>
      </c>
      <c r="BA235" s="22">
        <v>4.92</v>
      </c>
      <c r="BB235" s="29"/>
      <c r="BC235" s="43">
        <v>86.85</v>
      </c>
      <c r="BD235" s="39">
        <v>3.58</v>
      </c>
      <c r="BE235" s="43">
        <v>78.5</v>
      </c>
      <c r="BF235" s="39">
        <v>3.56</v>
      </c>
      <c r="BG235" s="43">
        <v>52.1</v>
      </c>
      <c r="BH235" s="39">
        <v>1.96</v>
      </c>
      <c r="BI235" s="43">
        <v>17.100000000000001</v>
      </c>
      <c r="BJ235" s="39">
        <v>3.01</v>
      </c>
      <c r="BK235" s="29"/>
    </row>
    <row r="236" spans="1:63" x14ac:dyDescent="0.35">
      <c r="A236">
        <v>8</v>
      </c>
      <c r="B236" t="s">
        <v>500</v>
      </c>
      <c r="C236" t="s">
        <v>501</v>
      </c>
      <c r="D236" s="21">
        <v>7.4099999999999999E-2</v>
      </c>
      <c r="E236" s="22">
        <v>3.69</v>
      </c>
      <c r="F236" s="21">
        <v>0.26179999999999998</v>
      </c>
      <c r="G236" s="22">
        <v>8.33</v>
      </c>
      <c r="H236" s="21">
        <v>0.19719999999999999</v>
      </c>
      <c r="I236" s="22">
        <v>8.33</v>
      </c>
      <c r="J236" s="23">
        <v>0.45899999999999996</v>
      </c>
      <c r="K236" s="22">
        <v>8.33</v>
      </c>
      <c r="L236" s="23">
        <v>391.93</v>
      </c>
      <c r="M236" s="29">
        <f t="shared" si="3"/>
        <v>1081.2199999999998</v>
      </c>
      <c r="N236" s="38">
        <v>294.48</v>
      </c>
      <c r="O236" s="39">
        <v>2.38</v>
      </c>
      <c r="P236" s="38">
        <v>371.4</v>
      </c>
      <c r="Q236" s="39">
        <v>2.38</v>
      </c>
      <c r="R236" s="29"/>
      <c r="S236" s="23">
        <v>270.13</v>
      </c>
      <c r="T236" s="22">
        <v>1.5</v>
      </c>
      <c r="U236" s="23">
        <v>317.89</v>
      </c>
      <c r="V236" s="22">
        <v>1.62</v>
      </c>
      <c r="W236" s="23" t="s">
        <v>773</v>
      </c>
      <c r="X236" s="22" t="s">
        <v>773</v>
      </c>
      <c r="Y236" s="23" t="s">
        <v>773</v>
      </c>
      <c r="Z236" s="22" t="s">
        <v>773</v>
      </c>
      <c r="AA236" s="23" t="s">
        <v>773</v>
      </c>
      <c r="AB236" s="22" t="s">
        <v>773</v>
      </c>
      <c r="AC236" s="23" t="s">
        <v>773</v>
      </c>
      <c r="AD236" s="22" t="s">
        <v>773</v>
      </c>
      <c r="AE236" s="23" t="s">
        <v>773</v>
      </c>
      <c r="AF236" s="22" t="s">
        <v>773</v>
      </c>
      <c r="AG236" s="23" t="s">
        <v>773</v>
      </c>
      <c r="AH236" s="22" t="s">
        <v>773</v>
      </c>
      <c r="AI236" s="23" t="s">
        <v>773</v>
      </c>
      <c r="AJ236" s="22" t="s">
        <v>773</v>
      </c>
      <c r="AK236" s="23" t="s">
        <v>773</v>
      </c>
      <c r="AL236" s="22" t="s">
        <v>773</v>
      </c>
      <c r="AM236" s="23" t="s">
        <v>773</v>
      </c>
      <c r="AN236" s="22" t="s">
        <v>773</v>
      </c>
      <c r="AO236" s="29"/>
      <c r="AP236" s="40">
        <v>0</v>
      </c>
      <c r="AQ236" s="41">
        <v>0</v>
      </c>
      <c r="AR236" s="40">
        <v>956.54000000000008</v>
      </c>
      <c r="AS236" s="41">
        <v>2.66</v>
      </c>
      <c r="AT236" s="40">
        <v>1081.2199999999998</v>
      </c>
      <c r="AU236" s="41">
        <v>2.62</v>
      </c>
      <c r="AV236" s="29"/>
      <c r="AW236" s="42">
        <v>2.89</v>
      </c>
      <c r="AX236" s="42">
        <v>7.37</v>
      </c>
      <c r="AY236" s="22">
        <v>7.63</v>
      </c>
      <c r="AZ236" s="42">
        <v>0</v>
      </c>
      <c r="BA236" s="22">
        <v>0</v>
      </c>
      <c r="BB236" s="29"/>
      <c r="BC236" s="43">
        <v>86.85</v>
      </c>
      <c r="BD236" s="39">
        <v>3.58</v>
      </c>
      <c r="BE236" s="43">
        <v>78.5</v>
      </c>
      <c r="BF236" s="39">
        <v>3.56</v>
      </c>
      <c r="BG236" s="43">
        <v>52.1</v>
      </c>
      <c r="BH236" s="39">
        <v>1.96</v>
      </c>
      <c r="BI236" s="43">
        <v>12.05</v>
      </c>
      <c r="BJ236" s="39">
        <v>2.5499999999999998</v>
      </c>
      <c r="BK236" s="29"/>
    </row>
    <row r="237" spans="1:63" x14ac:dyDescent="0.35">
      <c r="A237">
        <v>8</v>
      </c>
      <c r="B237" t="s">
        <v>502</v>
      </c>
      <c r="C237" t="s">
        <v>503</v>
      </c>
      <c r="D237" s="21">
        <v>0.1215</v>
      </c>
      <c r="E237" s="22">
        <v>6.71</v>
      </c>
      <c r="F237" s="21">
        <v>0.45379999999999998</v>
      </c>
      <c r="G237" s="22">
        <v>10.01</v>
      </c>
      <c r="H237" s="21">
        <v>0.32869999999999999</v>
      </c>
      <c r="I237" s="22">
        <v>9.99</v>
      </c>
      <c r="J237" s="23">
        <v>0.78249999999999997</v>
      </c>
      <c r="K237" s="22">
        <v>10</v>
      </c>
      <c r="L237" s="23">
        <v>542.91999999999996</v>
      </c>
      <c r="M237" s="29">
        <f t="shared" si="3"/>
        <v>1050.03</v>
      </c>
      <c r="N237" s="38">
        <v>307.88</v>
      </c>
      <c r="O237" s="39">
        <v>0.13</v>
      </c>
      <c r="P237" s="38">
        <v>362.54</v>
      </c>
      <c r="Q237" s="39">
        <v>0.24</v>
      </c>
      <c r="R237" s="29"/>
      <c r="S237" s="23">
        <v>144.57</v>
      </c>
      <c r="T237" s="22">
        <v>0.84</v>
      </c>
      <c r="U237" s="23">
        <v>144.57</v>
      </c>
      <c r="V237" s="22">
        <v>0.84</v>
      </c>
      <c r="W237" s="23" t="s">
        <v>773</v>
      </c>
      <c r="X237" s="22" t="s">
        <v>773</v>
      </c>
      <c r="Y237" s="23" t="s">
        <v>773</v>
      </c>
      <c r="Z237" s="22" t="s">
        <v>773</v>
      </c>
      <c r="AA237" s="23" t="s">
        <v>773</v>
      </c>
      <c r="AB237" s="22" t="s">
        <v>773</v>
      </c>
      <c r="AC237" s="23" t="s">
        <v>773</v>
      </c>
      <c r="AD237" s="22" t="s">
        <v>773</v>
      </c>
      <c r="AE237" s="23" t="s">
        <v>773</v>
      </c>
      <c r="AF237" s="22" t="s">
        <v>773</v>
      </c>
      <c r="AG237" s="23" t="s">
        <v>773</v>
      </c>
      <c r="AH237" s="22" t="s">
        <v>773</v>
      </c>
      <c r="AI237" s="23" t="s">
        <v>773</v>
      </c>
      <c r="AJ237" s="22" t="s">
        <v>773</v>
      </c>
      <c r="AK237" s="23" t="s">
        <v>773</v>
      </c>
      <c r="AL237" s="22" t="s">
        <v>773</v>
      </c>
      <c r="AM237" s="23" t="s">
        <v>773</v>
      </c>
      <c r="AN237" s="22" t="s">
        <v>773</v>
      </c>
      <c r="AO237" s="29"/>
      <c r="AP237" s="40">
        <v>0</v>
      </c>
      <c r="AQ237" s="41">
        <v>0</v>
      </c>
      <c r="AR237" s="40">
        <v>995.36999999999989</v>
      </c>
      <c r="AS237" s="41">
        <v>3.72</v>
      </c>
      <c r="AT237" s="40">
        <v>1050.03</v>
      </c>
      <c r="AU237" s="41">
        <v>3.57</v>
      </c>
      <c r="AV237" s="29"/>
      <c r="AW237" s="42">
        <v>4.05</v>
      </c>
      <c r="AX237" s="42">
        <v>10.32</v>
      </c>
      <c r="AY237" s="22">
        <v>7.63</v>
      </c>
      <c r="AZ237" s="42">
        <v>0</v>
      </c>
      <c r="BA237" s="22">
        <v>0</v>
      </c>
      <c r="BB237" s="29"/>
      <c r="BC237" s="43">
        <v>86.85</v>
      </c>
      <c r="BD237" s="39">
        <v>3.55</v>
      </c>
      <c r="BE237" s="43">
        <v>78.5</v>
      </c>
      <c r="BF237" s="39">
        <v>3.56</v>
      </c>
      <c r="BG237" s="43">
        <v>52.1</v>
      </c>
      <c r="BH237" s="39">
        <v>1.94</v>
      </c>
      <c r="BI237" s="43">
        <v>20.71</v>
      </c>
      <c r="BJ237" s="39">
        <v>0.88</v>
      </c>
      <c r="BK237" s="29"/>
    </row>
    <row r="238" spans="1:63" x14ac:dyDescent="0.35">
      <c r="A238">
        <v>8</v>
      </c>
      <c r="B238" t="s">
        <v>504</v>
      </c>
      <c r="C238" t="s">
        <v>505</v>
      </c>
      <c r="D238" s="21">
        <v>0.11940000000000001</v>
      </c>
      <c r="E238" s="22">
        <v>4.16</v>
      </c>
      <c r="F238" s="21">
        <v>0.4955</v>
      </c>
      <c r="G238" s="22">
        <v>5.7</v>
      </c>
      <c r="H238" s="21">
        <v>0.24879999999999999</v>
      </c>
      <c r="I238" s="22">
        <v>5.69</v>
      </c>
      <c r="J238" s="23">
        <v>0.74429999999999996</v>
      </c>
      <c r="K238" s="22">
        <v>5.7</v>
      </c>
      <c r="L238" s="23">
        <v>659.88</v>
      </c>
      <c r="M238" s="29">
        <f t="shared" si="3"/>
        <v>1213.6300000000001</v>
      </c>
      <c r="N238" s="38">
        <v>248.82</v>
      </c>
      <c r="O238" s="39">
        <v>7.75</v>
      </c>
      <c r="P238" s="38">
        <v>267.75</v>
      </c>
      <c r="Q238" s="39">
        <v>7.59</v>
      </c>
      <c r="R238" s="29"/>
      <c r="S238" s="23">
        <v>286</v>
      </c>
      <c r="T238" s="22">
        <v>0</v>
      </c>
      <c r="U238" s="23">
        <v>286</v>
      </c>
      <c r="V238" s="22">
        <v>0</v>
      </c>
      <c r="W238" s="23">
        <v>286</v>
      </c>
      <c r="X238" s="22">
        <v>0</v>
      </c>
      <c r="Y238" s="23">
        <v>286</v>
      </c>
      <c r="Z238" s="22">
        <v>0</v>
      </c>
      <c r="AA238" s="23">
        <v>286</v>
      </c>
      <c r="AB238" s="22">
        <v>0</v>
      </c>
      <c r="AC238" s="23">
        <v>286</v>
      </c>
      <c r="AD238" s="22">
        <v>0</v>
      </c>
      <c r="AE238" s="23">
        <v>286</v>
      </c>
      <c r="AF238" s="22">
        <v>0</v>
      </c>
      <c r="AG238" s="23">
        <v>286</v>
      </c>
      <c r="AH238" s="22">
        <v>0</v>
      </c>
      <c r="AI238" s="23">
        <v>286</v>
      </c>
      <c r="AJ238" s="22">
        <v>0</v>
      </c>
      <c r="AK238" s="23">
        <v>286</v>
      </c>
      <c r="AL238" s="22">
        <v>0</v>
      </c>
      <c r="AM238" s="23">
        <v>286</v>
      </c>
      <c r="AN238" s="22">
        <v>0</v>
      </c>
      <c r="AO238" s="29"/>
      <c r="AP238" s="40">
        <v>0</v>
      </c>
      <c r="AQ238" s="41">
        <v>0</v>
      </c>
      <c r="AR238" s="40">
        <v>1194.7</v>
      </c>
      <c r="AS238" s="41">
        <v>3.85</v>
      </c>
      <c r="AT238" s="40">
        <v>1213.6300000000001</v>
      </c>
      <c r="AU238" s="41">
        <v>3.87</v>
      </c>
      <c r="AV238" s="29"/>
      <c r="AW238" s="42">
        <v>0.75</v>
      </c>
      <c r="AX238" s="42">
        <v>3</v>
      </c>
      <c r="AY238" s="22">
        <v>0</v>
      </c>
      <c r="AZ238" s="42">
        <v>0</v>
      </c>
      <c r="BA238" s="22">
        <v>0</v>
      </c>
      <c r="BB238" s="29"/>
      <c r="BC238" s="43">
        <v>86.85</v>
      </c>
      <c r="BD238" s="39">
        <v>3.58</v>
      </c>
      <c r="BE238" s="43">
        <v>78.5</v>
      </c>
      <c r="BF238" s="39">
        <v>3.56</v>
      </c>
      <c r="BG238" s="43">
        <v>52.1</v>
      </c>
      <c r="BH238" s="39">
        <v>1.96</v>
      </c>
      <c r="BI238" s="43">
        <v>10.7</v>
      </c>
      <c r="BJ238" s="39">
        <v>2.88</v>
      </c>
      <c r="BK238" s="29"/>
    </row>
    <row r="239" spans="1:63" x14ac:dyDescent="0.35">
      <c r="A239">
        <v>8</v>
      </c>
      <c r="B239" t="s">
        <v>506</v>
      </c>
      <c r="C239" t="s">
        <v>507</v>
      </c>
      <c r="D239" s="21">
        <v>0.10100000000000001</v>
      </c>
      <c r="E239" s="22">
        <v>4.8499999999999996</v>
      </c>
      <c r="F239" s="21">
        <v>0.23019999999999999</v>
      </c>
      <c r="G239" s="22">
        <v>-0.61</v>
      </c>
      <c r="H239" s="21">
        <v>0.15540000000000001</v>
      </c>
      <c r="I239" s="22">
        <v>-9.0399999999999991</v>
      </c>
      <c r="J239" s="23">
        <v>0.3856</v>
      </c>
      <c r="K239" s="22">
        <v>-4.1900000000000004</v>
      </c>
      <c r="L239" s="23">
        <v>537.39</v>
      </c>
      <c r="M239" s="29">
        <f t="shared" si="3"/>
        <v>1106.78</v>
      </c>
      <c r="N239" s="38">
        <v>327.07</v>
      </c>
      <c r="O239" s="39">
        <v>6.72</v>
      </c>
      <c r="P239" s="38">
        <v>352.36</v>
      </c>
      <c r="Q239" s="39">
        <v>7.05</v>
      </c>
      <c r="R239" s="29"/>
      <c r="S239" s="23">
        <v>217.03</v>
      </c>
      <c r="T239" s="22">
        <v>10.3</v>
      </c>
      <c r="U239" s="23">
        <v>217.03</v>
      </c>
      <c r="V239" s="22">
        <v>10.3</v>
      </c>
      <c r="W239" s="23">
        <v>217.03</v>
      </c>
      <c r="X239" s="22">
        <v>10.3</v>
      </c>
      <c r="Y239" s="23">
        <v>217.03</v>
      </c>
      <c r="Z239" s="22">
        <v>10.3</v>
      </c>
      <c r="AA239" s="23">
        <v>217.03</v>
      </c>
      <c r="AB239" s="22">
        <v>10.3</v>
      </c>
      <c r="AC239" s="23">
        <v>217.03</v>
      </c>
      <c r="AD239" s="22">
        <v>10.3</v>
      </c>
      <c r="AE239" s="23">
        <v>217.03</v>
      </c>
      <c r="AF239" s="22">
        <v>10.3</v>
      </c>
      <c r="AG239" s="23">
        <v>217.03</v>
      </c>
      <c r="AH239" s="22">
        <v>10.3</v>
      </c>
      <c r="AI239" s="23">
        <v>217.03</v>
      </c>
      <c r="AJ239" s="22">
        <v>10.3</v>
      </c>
      <c r="AK239" s="23">
        <v>217.03</v>
      </c>
      <c r="AL239" s="22">
        <v>10.3</v>
      </c>
      <c r="AM239" s="23">
        <v>217.03</v>
      </c>
      <c r="AN239" s="22">
        <v>10.3</v>
      </c>
      <c r="AO239" s="29"/>
      <c r="AP239" s="40">
        <v>0</v>
      </c>
      <c r="AQ239" s="41">
        <v>0</v>
      </c>
      <c r="AR239" s="40">
        <v>1081.49</v>
      </c>
      <c r="AS239" s="41">
        <v>6.47</v>
      </c>
      <c r="AT239" s="40">
        <v>1106.78</v>
      </c>
      <c r="AU239" s="41">
        <v>6.58</v>
      </c>
      <c r="AV239" s="29"/>
      <c r="AW239" s="42">
        <v>3.47</v>
      </c>
      <c r="AX239" s="42">
        <v>3.47</v>
      </c>
      <c r="AY239" s="22">
        <v>3.58</v>
      </c>
      <c r="AZ239" s="42">
        <v>0</v>
      </c>
      <c r="BA239" s="22">
        <v>0</v>
      </c>
      <c r="BB239" s="29"/>
      <c r="BC239" s="43">
        <v>86.85</v>
      </c>
      <c r="BD239" s="39">
        <v>3.58</v>
      </c>
      <c r="BE239" s="43">
        <v>78.5</v>
      </c>
      <c r="BF239" s="39">
        <v>3.56</v>
      </c>
      <c r="BG239" s="43">
        <v>52.1</v>
      </c>
      <c r="BH239" s="39">
        <v>1.96</v>
      </c>
      <c r="BI239" s="43">
        <v>14.3</v>
      </c>
      <c r="BJ239" s="39">
        <v>3.62</v>
      </c>
      <c r="BK239" s="29"/>
    </row>
    <row r="240" spans="1:63" x14ac:dyDescent="0.35">
      <c r="A240">
        <v>8</v>
      </c>
      <c r="B240" t="s">
        <v>508</v>
      </c>
      <c r="C240" t="s">
        <v>509</v>
      </c>
      <c r="D240" s="21">
        <v>8.5699999999999998E-2</v>
      </c>
      <c r="E240" s="22">
        <v>6.78</v>
      </c>
      <c r="F240" s="21">
        <v>0.34639999999999999</v>
      </c>
      <c r="G240" s="22">
        <v>12.65</v>
      </c>
      <c r="H240" s="21">
        <v>0.26590000000000003</v>
      </c>
      <c r="I240" s="22">
        <v>5.84</v>
      </c>
      <c r="J240" s="23">
        <v>0.61230000000000007</v>
      </c>
      <c r="K240" s="22">
        <v>9.59</v>
      </c>
      <c r="L240" s="23">
        <v>356.01</v>
      </c>
      <c r="M240" s="29">
        <f t="shared" si="3"/>
        <v>1098</v>
      </c>
      <c r="N240" s="38">
        <v>364.15</v>
      </c>
      <c r="O240" s="39">
        <v>3.3</v>
      </c>
      <c r="P240" s="38">
        <v>407.79</v>
      </c>
      <c r="Q240" s="39">
        <v>2.94</v>
      </c>
      <c r="R240" s="29"/>
      <c r="S240" s="23">
        <v>334.2</v>
      </c>
      <c r="T240" s="22">
        <v>3.8</v>
      </c>
      <c r="U240" s="23">
        <v>334.2</v>
      </c>
      <c r="V240" s="22">
        <v>3.8</v>
      </c>
      <c r="W240" s="23">
        <v>334.2</v>
      </c>
      <c r="X240" s="22">
        <v>3.8</v>
      </c>
      <c r="Y240" s="23">
        <v>334.2</v>
      </c>
      <c r="Z240" s="22">
        <v>3.8</v>
      </c>
      <c r="AA240" s="23">
        <v>668.4</v>
      </c>
      <c r="AB240" s="22">
        <v>3.8</v>
      </c>
      <c r="AC240" s="23">
        <v>668.4</v>
      </c>
      <c r="AD240" s="22">
        <v>3.8</v>
      </c>
      <c r="AE240" s="23">
        <v>668.4</v>
      </c>
      <c r="AF240" s="22">
        <v>3.8</v>
      </c>
      <c r="AG240" s="23">
        <v>3007.8</v>
      </c>
      <c r="AH240" s="22">
        <v>3.8</v>
      </c>
      <c r="AI240" s="23">
        <v>3342</v>
      </c>
      <c r="AJ240" s="22">
        <v>3.8</v>
      </c>
      <c r="AK240" s="23">
        <v>8020.8</v>
      </c>
      <c r="AL240" s="22">
        <v>3.8</v>
      </c>
      <c r="AM240" s="23">
        <v>20052</v>
      </c>
      <c r="AN240" s="22">
        <v>8.35</v>
      </c>
      <c r="AO240" s="29"/>
      <c r="AP240" s="40">
        <v>0</v>
      </c>
      <c r="AQ240" s="41">
        <v>0</v>
      </c>
      <c r="AR240" s="40">
        <v>1054.3599999999999</v>
      </c>
      <c r="AS240" s="41">
        <v>4.6100000000000003</v>
      </c>
      <c r="AT240" s="40">
        <v>1098</v>
      </c>
      <c r="AU240" s="41">
        <v>4.42</v>
      </c>
      <c r="AV240" s="29"/>
      <c r="AW240" s="42">
        <v>0</v>
      </c>
      <c r="AX240" s="42">
        <v>0</v>
      </c>
      <c r="AY240" s="22">
        <v>0</v>
      </c>
      <c r="AZ240" s="42">
        <v>0</v>
      </c>
      <c r="BA240" s="22">
        <v>0</v>
      </c>
      <c r="BB240" s="29"/>
      <c r="BC240" s="43">
        <v>86.85</v>
      </c>
      <c r="BD240" s="39">
        <v>3.58</v>
      </c>
      <c r="BE240" s="43">
        <v>78.5</v>
      </c>
      <c r="BF240" s="39">
        <v>3.56</v>
      </c>
      <c r="BG240" s="43">
        <v>52.1</v>
      </c>
      <c r="BH240" s="39">
        <v>1.96</v>
      </c>
      <c r="BI240" s="43">
        <v>15.8</v>
      </c>
      <c r="BJ240" s="39">
        <v>3.61</v>
      </c>
      <c r="BK240" s="29"/>
    </row>
    <row r="241" spans="1:63" x14ac:dyDescent="0.35">
      <c r="A241">
        <v>9</v>
      </c>
      <c r="B241" t="s">
        <v>510</v>
      </c>
      <c r="C241" t="s">
        <v>511</v>
      </c>
      <c r="D241" s="21">
        <v>9.9000000000000005E-2</v>
      </c>
      <c r="E241" s="22">
        <v>0.31</v>
      </c>
      <c r="F241" s="21">
        <v>0.30620000000000003</v>
      </c>
      <c r="G241" s="22">
        <v>9.64</v>
      </c>
      <c r="H241" s="21">
        <v>0.27150000000000002</v>
      </c>
      <c r="I241" s="22">
        <v>10.38</v>
      </c>
      <c r="J241" s="23">
        <v>0.5777000000000001</v>
      </c>
      <c r="K241" s="22">
        <v>9.98</v>
      </c>
      <c r="L241" s="23">
        <v>370.03</v>
      </c>
      <c r="M241" s="29">
        <f t="shared" si="3"/>
        <v>977.88</v>
      </c>
      <c r="N241" s="38">
        <v>260.76</v>
      </c>
      <c r="O241" s="39">
        <v>0</v>
      </c>
      <c r="P241" s="38">
        <v>389.88</v>
      </c>
      <c r="Q241" s="39">
        <v>0</v>
      </c>
      <c r="R241" s="29"/>
      <c r="S241" s="23">
        <v>198.25</v>
      </c>
      <c r="T241" s="22">
        <v>3.2</v>
      </c>
      <c r="U241" s="23">
        <v>217.97</v>
      </c>
      <c r="V241" s="22">
        <v>3.21</v>
      </c>
      <c r="W241" s="23" t="s">
        <v>773</v>
      </c>
      <c r="X241" s="22" t="s">
        <v>773</v>
      </c>
      <c r="Y241" s="23" t="s">
        <v>773</v>
      </c>
      <c r="Z241" s="22" t="s">
        <v>773</v>
      </c>
      <c r="AA241" s="23" t="s">
        <v>773</v>
      </c>
      <c r="AB241" s="22" t="s">
        <v>773</v>
      </c>
      <c r="AC241" s="23" t="s">
        <v>773</v>
      </c>
      <c r="AD241" s="22" t="s">
        <v>773</v>
      </c>
      <c r="AE241" s="23" t="s">
        <v>773</v>
      </c>
      <c r="AF241" s="22" t="s">
        <v>773</v>
      </c>
      <c r="AG241" s="23" t="s">
        <v>773</v>
      </c>
      <c r="AH241" s="22" t="s">
        <v>773</v>
      </c>
      <c r="AI241" s="23" t="s">
        <v>773</v>
      </c>
      <c r="AJ241" s="22" t="s">
        <v>773</v>
      </c>
      <c r="AK241" s="23" t="s">
        <v>773</v>
      </c>
      <c r="AL241" s="22" t="s">
        <v>773</v>
      </c>
      <c r="AM241" s="23" t="s">
        <v>773</v>
      </c>
      <c r="AN241" s="22" t="s">
        <v>773</v>
      </c>
      <c r="AO241" s="29"/>
      <c r="AP241" s="40">
        <v>50</v>
      </c>
      <c r="AQ241" s="41">
        <v>50</v>
      </c>
      <c r="AR241" s="40">
        <v>779.04</v>
      </c>
      <c r="AS241" s="41">
        <v>-5.2</v>
      </c>
      <c r="AT241" s="40">
        <v>927.88</v>
      </c>
      <c r="AU241" s="41">
        <v>-4.34</v>
      </c>
      <c r="AV241" s="29"/>
      <c r="AW241" s="42">
        <v>1.35</v>
      </c>
      <c r="AX241" s="42">
        <v>1.35</v>
      </c>
      <c r="AY241" s="22" t="s">
        <v>774</v>
      </c>
      <c r="AZ241" s="42">
        <v>0</v>
      </c>
      <c r="BA241" s="22">
        <v>0</v>
      </c>
      <c r="BB241" s="29"/>
      <c r="BC241" s="43">
        <v>86.85</v>
      </c>
      <c r="BD241" s="39">
        <v>3.58</v>
      </c>
      <c r="BE241" s="43">
        <v>78.5</v>
      </c>
      <c r="BF241" s="39">
        <v>3.56</v>
      </c>
      <c r="BG241" s="43">
        <v>52.1</v>
      </c>
      <c r="BH241" s="39">
        <v>1.96</v>
      </c>
      <c r="BI241" s="43">
        <v>8.6</v>
      </c>
      <c r="BJ241" s="39">
        <v>1.78</v>
      </c>
      <c r="BK241" s="29"/>
    </row>
    <row r="242" spans="1:63" x14ac:dyDescent="0.35">
      <c r="A242">
        <v>9</v>
      </c>
      <c r="B242" t="s">
        <v>512</v>
      </c>
      <c r="C242" t="s">
        <v>513</v>
      </c>
      <c r="D242" s="21">
        <v>0.1118</v>
      </c>
      <c r="E242" s="22">
        <v>3.09</v>
      </c>
      <c r="F242" s="21">
        <v>0.2863</v>
      </c>
      <c r="G242" s="22">
        <v>-0.49</v>
      </c>
      <c r="H242" s="21">
        <v>0.21210000000000001</v>
      </c>
      <c r="I242" s="22">
        <v>-0.48</v>
      </c>
      <c r="J242" s="23">
        <v>0.49840000000000001</v>
      </c>
      <c r="K242" s="22">
        <v>-0.49</v>
      </c>
      <c r="L242" s="23">
        <v>458.02</v>
      </c>
      <c r="M242" s="29">
        <f t="shared" si="3"/>
        <v>1071.18</v>
      </c>
      <c r="N242" s="38">
        <v>204.08</v>
      </c>
      <c r="O242" s="39">
        <v>4.6100000000000003</v>
      </c>
      <c r="P242" s="38">
        <v>300.17</v>
      </c>
      <c r="Q242" s="39">
        <v>4.16</v>
      </c>
      <c r="R242" s="29"/>
      <c r="S242" s="23">
        <v>312.99</v>
      </c>
      <c r="T242" s="22">
        <v>3.16</v>
      </c>
      <c r="U242" s="23">
        <v>312.99</v>
      </c>
      <c r="V242" s="22">
        <v>3.16</v>
      </c>
      <c r="W242" s="23" t="s">
        <v>773</v>
      </c>
      <c r="X242" s="22" t="s">
        <v>773</v>
      </c>
      <c r="Y242" s="23" t="s">
        <v>773</v>
      </c>
      <c r="Z242" s="22" t="s">
        <v>773</v>
      </c>
      <c r="AA242" s="23" t="s">
        <v>773</v>
      </c>
      <c r="AB242" s="22" t="s">
        <v>773</v>
      </c>
      <c r="AC242" s="23" t="s">
        <v>773</v>
      </c>
      <c r="AD242" s="22" t="s">
        <v>773</v>
      </c>
      <c r="AE242" s="23" t="s">
        <v>773</v>
      </c>
      <c r="AF242" s="22" t="s">
        <v>773</v>
      </c>
      <c r="AG242" s="23" t="s">
        <v>773</v>
      </c>
      <c r="AH242" s="22" t="s">
        <v>773</v>
      </c>
      <c r="AI242" s="23" t="s">
        <v>773</v>
      </c>
      <c r="AJ242" s="22" t="s">
        <v>773</v>
      </c>
      <c r="AK242" s="23" t="s">
        <v>773</v>
      </c>
      <c r="AL242" s="22" t="s">
        <v>773</v>
      </c>
      <c r="AM242" s="23" t="s">
        <v>773</v>
      </c>
      <c r="AN242" s="22" t="s">
        <v>773</v>
      </c>
      <c r="AO242" s="29"/>
      <c r="AP242" s="40">
        <v>0</v>
      </c>
      <c r="AQ242" s="41">
        <v>0</v>
      </c>
      <c r="AR242" s="40">
        <v>975.09</v>
      </c>
      <c r="AS242" s="41">
        <v>3.43</v>
      </c>
      <c r="AT242" s="40">
        <v>1071.18</v>
      </c>
      <c r="AU242" s="41">
        <v>3.41</v>
      </c>
      <c r="AV242" s="29"/>
      <c r="AW242" s="42">
        <v>1.25</v>
      </c>
      <c r="AX242" s="42">
        <v>1.6</v>
      </c>
      <c r="AY242" s="22">
        <v>3.23</v>
      </c>
      <c r="AZ242" s="42">
        <v>0</v>
      </c>
      <c r="BA242" s="22">
        <v>0</v>
      </c>
      <c r="BB242" s="29"/>
      <c r="BC242" s="43">
        <v>86.85</v>
      </c>
      <c r="BD242" s="39">
        <v>3.58</v>
      </c>
      <c r="BE242" s="43">
        <v>78.5</v>
      </c>
      <c r="BF242" s="39">
        <v>3.56</v>
      </c>
      <c r="BG242" s="43">
        <v>52.1</v>
      </c>
      <c r="BH242" s="39">
        <v>1.96</v>
      </c>
      <c r="BI242" s="43">
        <v>16.25</v>
      </c>
      <c r="BJ242" s="39">
        <v>2.2000000000000002</v>
      </c>
      <c r="BK242" s="29"/>
    </row>
    <row r="243" spans="1:63" x14ac:dyDescent="0.35">
      <c r="A243">
        <v>9</v>
      </c>
      <c r="B243" t="s">
        <v>514</v>
      </c>
      <c r="C243" t="s">
        <v>515</v>
      </c>
      <c r="D243" s="21">
        <v>9.7699999999999995E-2</v>
      </c>
      <c r="E243" s="22">
        <v>3.78</v>
      </c>
      <c r="F243" s="21">
        <v>0.2392</v>
      </c>
      <c r="G243" s="22">
        <v>2.96</v>
      </c>
      <c r="H243" s="21">
        <v>0.21379999999999999</v>
      </c>
      <c r="I243" s="22">
        <v>5.79</v>
      </c>
      <c r="J243" s="23">
        <v>0.45299999999999996</v>
      </c>
      <c r="K243" s="22">
        <v>4.28</v>
      </c>
      <c r="L243" s="23">
        <v>338</v>
      </c>
      <c r="M243" s="29">
        <f t="shared" si="3"/>
        <v>1005.5</v>
      </c>
      <c r="N243" s="38">
        <v>264.5</v>
      </c>
      <c r="O243" s="39">
        <v>3</v>
      </c>
      <c r="P243" s="38">
        <v>347.7</v>
      </c>
      <c r="Q243" s="39">
        <v>2.99</v>
      </c>
      <c r="R243" s="29"/>
      <c r="S243" s="23">
        <v>297.8</v>
      </c>
      <c r="T243" s="22">
        <v>5.19</v>
      </c>
      <c r="U243" s="23">
        <v>319.8</v>
      </c>
      <c r="V243" s="22">
        <v>5.09</v>
      </c>
      <c r="W243" s="23" t="s">
        <v>773</v>
      </c>
      <c r="X243" s="22" t="s">
        <v>773</v>
      </c>
      <c r="Y243" s="23" t="s">
        <v>773</v>
      </c>
      <c r="Z243" s="22" t="s">
        <v>773</v>
      </c>
      <c r="AA243" s="23" t="s">
        <v>773</v>
      </c>
      <c r="AB243" s="22" t="s">
        <v>773</v>
      </c>
      <c r="AC243" s="23" t="s">
        <v>773</v>
      </c>
      <c r="AD243" s="22" t="s">
        <v>773</v>
      </c>
      <c r="AE243" s="23" t="s">
        <v>773</v>
      </c>
      <c r="AF243" s="22" t="s">
        <v>773</v>
      </c>
      <c r="AG243" s="23" t="s">
        <v>773</v>
      </c>
      <c r="AH243" s="22" t="s">
        <v>773</v>
      </c>
      <c r="AI243" s="23" t="s">
        <v>773</v>
      </c>
      <c r="AJ243" s="22" t="s">
        <v>773</v>
      </c>
      <c r="AK243" s="23" t="s">
        <v>773</v>
      </c>
      <c r="AL243" s="22" t="s">
        <v>773</v>
      </c>
      <c r="AM243" s="23" t="s">
        <v>773</v>
      </c>
      <c r="AN243" s="22" t="s">
        <v>773</v>
      </c>
      <c r="AO243" s="29"/>
      <c r="AP243" s="40">
        <v>0</v>
      </c>
      <c r="AQ243" s="41">
        <v>0</v>
      </c>
      <c r="AR243" s="40">
        <v>900.3</v>
      </c>
      <c r="AS243" s="41">
        <v>4.01</v>
      </c>
      <c r="AT243" s="40">
        <v>1005.5</v>
      </c>
      <c r="AU243" s="41">
        <v>3.92</v>
      </c>
      <c r="AV243" s="29"/>
      <c r="AW243" s="42">
        <v>1.1000000000000001</v>
      </c>
      <c r="AX243" s="42">
        <v>1.1000000000000001</v>
      </c>
      <c r="AY243" s="22">
        <v>15.79</v>
      </c>
      <c r="AZ243" s="42">
        <v>76.5</v>
      </c>
      <c r="BA243" s="22">
        <v>2.96</v>
      </c>
      <c r="BB243" s="29"/>
      <c r="BC243" s="43">
        <v>86.85</v>
      </c>
      <c r="BD243" s="39">
        <v>3.58</v>
      </c>
      <c r="BE243" s="43">
        <v>78.5</v>
      </c>
      <c r="BF243" s="39">
        <v>3.56</v>
      </c>
      <c r="BG243" s="43">
        <v>52.1</v>
      </c>
      <c r="BH243" s="39">
        <v>1.96</v>
      </c>
      <c r="BI243" s="43">
        <v>9.5</v>
      </c>
      <c r="BJ243" s="39">
        <v>3.26</v>
      </c>
      <c r="BK243" s="29"/>
    </row>
    <row r="244" spans="1:63" x14ac:dyDescent="0.35">
      <c r="A244">
        <v>9</v>
      </c>
      <c r="B244" t="s">
        <v>516</v>
      </c>
      <c r="C244" t="s">
        <v>517</v>
      </c>
      <c r="D244" s="21">
        <v>8.2199999999999995E-2</v>
      </c>
      <c r="E244" s="22">
        <v>4.0999999999999996</v>
      </c>
      <c r="F244" s="21">
        <v>0.27329999999999999</v>
      </c>
      <c r="G244" s="22">
        <v>3.96</v>
      </c>
      <c r="H244" s="21">
        <v>0.22070000000000001</v>
      </c>
      <c r="I244" s="22">
        <v>3.97</v>
      </c>
      <c r="J244" s="23">
        <v>0.49399999999999999</v>
      </c>
      <c r="K244" s="22">
        <v>3.96</v>
      </c>
      <c r="L244" s="23">
        <v>338.49</v>
      </c>
      <c r="M244" s="29">
        <f t="shared" si="3"/>
        <v>925.63</v>
      </c>
      <c r="N244" s="38">
        <v>217.17</v>
      </c>
      <c r="O244" s="39">
        <v>0</v>
      </c>
      <c r="P244" s="38">
        <v>264.14</v>
      </c>
      <c r="Q244" s="39">
        <v>0</v>
      </c>
      <c r="R244" s="29"/>
      <c r="S244" s="23">
        <v>242.25</v>
      </c>
      <c r="T244" s="22">
        <v>7.31</v>
      </c>
      <c r="U244" s="23">
        <v>323</v>
      </c>
      <c r="V244" s="22">
        <v>7.31</v>
      </c>
      <c r="W244" s="23" t="s">
        <v>773</v>
      </c>
      <c r="X244" s="22" t="s">
        <v>773</v>
      </c>
      <c r="Y244" s="23" t="s">
        <v>773</v>
      </c>
      <c r="Z244" s="22" t="s">
        <v>773</v>
      </c>
      <c r="AA244" s="23" t="s">
        <v>773</v>
      </c>
      <c r="AB244" s="22" t="s">
        <v>773</v>
      </c>
      <c r="AC244" s="23" t="s">
        <v>773</v>
      </c>
      <c r="AD244" s="22" t="s">
        <v>773</v>
      </c>
      <c r="AE244" s="23" t="s">
        <v>773</v>
      </c>
      <c r="AF244" s="22" t="s">
        <v>773</v>
      </c>
      <c r="AG244" s="23" t="s">
        <v>773</v>
      </c>
      <c r="AH244" s="22" t="s">
        <v>773</v>
      </c>
      <c r="AI244" s="23" t="s">
        <v>773</v>
      </c>
      <c r="AJ244" s="22" t="s">
        <v>773</v>
      </c>
      <c r="AK244" s="23" t="s">
        <v>773</v>
      </c>
      <c r="AL244" s="22" t="s">
        <v>773</v>
      </c>
      <c r="AM244" s="23" t="s">
        <v>773</v>
      </c>
      <c r="AN244" s="22" t="s">
        <v>773</v>
      </c>
      <c r="AO244" s="29"/>
      <c r="AP244" s="40">
        <v>0</v>
      </c>
      <c r="AQ244" s="41">
        <v>0</v>
      </c>
      <c r="AR244" s="40">
        <v>797.91</v>
      </c>
      <c r="AS244" s="41">
        <v>3.89</v>
      </c>
      <c r="AT244" s="40">
        <v>925.63</v>
      </c>
      <c r="AU244" s="41">
        <v>3.97</v>
      </c>
      <c r="AV244" s="29"/>
      <c r="AW244" s="42">
        <v>1.7</v>
      </c>
      <c r="AX244" s="42">
        <v>1.7</v>
      </c>
      <c r="AY244" s="22">
        <v>6.25</v>
      </c>
      <c r="AZ244" s="42">
        <v>0</v>
      </c>
      <c r="BA244" s="22">
        <v>0</v>
      </c>
      <c r="BB244" s="29"/>
      <c r="BC244" s="43">
        <v>86.85</v>
      </c>
      <c r="BD244" s="39">
        <v>3.58</v>
      </c>
      <c r="BE244" s="43">
        <v>78.5</v>
      </c>
      <c r="BF244" s="39">
        <v>3.56</v>
      </c>
      <c r="BG244" s="43">
        <v>51.1</v>
      </c>
      <c r="BH244" s="39">
        <v>0</v>
      </c>
      <c r="BI244" s="43">
        <v>8.3000000000000007</v>
      </c>
      <c r="BJ244" s="39">
        <v>3.75</v>
      </c>
      <c r="BK244" s="29"/>
    </row>
    <row r="245" spans="1:63" x14ac:dyDescent="0.35">
      <c r="A245">
        <v>9</v>
      </c>
      <c r="B245" t="s">
        <v>518</v>
      </c>
      <c r="C245" t="s">
        <v>519</v>
      </c>
      <c r="D245" s="21">
        <v>0.1031</v>
      </c>
      <c r="E245" s="22">
        <v>3.3</v>
      </c>
      <c r="F245" s="21">
        <v>0.38</v>
      </c>
      <c r="G245" s="22">
        <v>3.4</v>
      </c>
      <c r="H245" s="21">
        <v>0.30549999999999999</v>
      </c>
      <c r="I245" s="22">
        <v>3.42</v>
      </c>
      <c r="J245" s="23">
        <v>0.6855</v>
      </c>
      <c r="K245" s="22">
        <v>3.41</v>
      </c>
      <c r="L245" s="23">
        <v>383.96</v>
      </c>
      <c r="M245" s="29">
        <f t="shared" si="3"/>
        <v>970.06</v>
      </c>
      <c r="N245" s="38">
        <v>283.97000000000003</v>
      </c>
      <c r="O245" s="39">
        <v>10.93</v>
      </c>
      <c r="P245" s="38">
        <v>344.43</v>
      </c>
      <c r="Q245" s="39">
        <v>9.7799999999999994</v>
      </c>
      <c r="R245" s="29"/>
      <c r="S245" s="23">
        <v>241.67</v>
      </c>
      <c r="T245" s="22">
        <v>3.45</v>
      </c>
      <c r="U245" s="23">
        <v>241.67</v>
      </c>
      <c r="V245" s="22">
        <v>3.45</v>
      </c>
      <c r="W245" s="23">
        <v>241.67000000000002</v>
      </c>
      <c r="X245" s="22">
        <v>3.45</v>
      </c>
      <c r="Y245" s="23">
        <v>241.67000000000002</v>
      </c>
      <c r="Z245" s="22">
        <v>3.45</v>
      </c>
      <c r="AA245" s="23">
        <v>314.95</v>
      </c>
      <c r="AB245" s="22">
        <v>3.45</v>
      </c>
      <c r="AC245" s="23">
        <v>388.21000000000004</v>
      </c>
      <c r="AD245" s="22">
        <v>3.45</v>
      </c>
      <c r="AE245" s="23">
        <v>744.55</v>
      </c>
      <c r="AF245" s="22">
        <v>3.45</v>
      </c>
      <c r="AG245" s="23">
        <v>2618.91</v>
      </c>
      <c r="AH245" s="22">
        <v>3.45</v>
      </c>
      <c r="AI245" s="23">
        <v>2618.91</v>
      </c>
      <c r="AJ245" s="22">
        <v>3.45</v>
      </c>
      <c r="AK245" s="23">
        <v>5230.32</v>
      </c>
      <c r="AL245" s="22">
        <v>3.45</v>
      </c>
      <c r="AM245" s="23">
        <v>5230.32</v>
      </c>
      <c r="AN245" s="22">
        <v>3.45</v>
      </c>
      <c r="AO245" s="29"/>
      <c r="AP245" s="40">
        <v>0</v>
      </c>
      <c r="AQ245" s="41">
        <v>0</v>
      </c>
      <c r="AR245" s="40">
        <v>909.6</v>
      </c>
      <c r="AS245" s="41">
        <v>5.61</v>
      </c>
      <c r="AT245" s="40">
        <v>970.06</v>
      </c>
      <c r="AU245" s="41">
        <v>5.55</v>
      </c>
      <c r="AV245" s="29"/>
      <c r="AW245" s="42">
        <v>1.95</v>
      </c>
      <c r="AX245" s="42">
        <v>3</v>
      </c>
      <c r="AY245" s="22">
        <v>3.45</v>
      </c>
      <c r="AZ245" s="42">
        <v>0</v>
      </c>
      <c r="BA245" s="22">
        <v>0</v>
      </c>
      <c r="BB245" s="29"/>
      <c r="BC245" s="43">
        <v>86.85</v>
      </c>
      <c r="BD245" s="39">
        <v>3.55</v>
      </c>
      <c r="BE245" s="43">
        <v>78.5</v>
      </c>
      <c r="BF245" s="39">
        <v>3.56</v>
      </c>
      <c r="BG245" s="43">
        <v>52.1</v>
      </c>
      <c r="BH245" s="39">
        <v>1.94</v>
      </c>
      <c r="BI245" s="43">
        <v>10.85</v>
      </c>
      <c r="BJ245" s="39">
        <v>3.33</v>
      </c>
      <c r="BK245" s="29"/>
    </row>
    <row r="246" spans="1:63" x14ac:dyDescent="0.35">
      <c r="A246">
        <v>9</v>
      </c>
      <c r="B246" t="s">
        <v>520</v>
      </c>
      <c r="C246" t="s">
        <v>521</v>
      </c>
      <c r="D246" s="21">
        <v>8.8800000000000004E-2</v>
      </c>
      <c r="E246" s="22">
        <v>2.13</v>
      </c>
      <c r="F246" s="21">
        <v>0.14910000000000001</v>
      </c>
      <c r="G246" s="22">
        <v>2.13</v>
      </c>
      <c r="H246" s="21">
        <v>0.1173</v>
      </c>
      <c r="I246" s="22">
        <v>-0.38</v>
      </c>
      <c r="J246" s="23">
        <v>0.26640000000000003</v>
      </c>
      <c r="K246" s="22">
        <v>1.01</v>
      </c>
      <c r="L246" s="23">
        <v>310.3</v>
      </c>
      <c r="M246" s="29">
        <f t="shared" si="3"/>
        <v>791.8</v>
      </c>
      <c r="N246" s="38">
        <v>225</v>
      </c>
      <c r="O246" s="39">
        <v>0</v>
      </c>
      <c r="P246" s="38">
        <v>284</v>
      </c>
      <c r="Q246" s="39">
        <v>0</v>
      </c>
      <c r="R246" s="29"/>
      <c r="S246" s="23">
        <v>197.5</v>
      </c>
      <c r="T246" s="22">
        <v>0</v>
      </c>
      <c r="U246" s="23">
        <v>197.5</v>
      </c>
      <c r="V246" s="22">
        <v>0</v>
      </c>
      <c r="W246" s="23">
        <v>197.5</v>
      </c>
      <c r="X246" s="22">
        <v>0</v>
      </c>
      <c r="Y246" s="23">
        <v>197.5</v>
      </c>
      <c r="Z246" s="22">
        <v>0</v>
      </c>
      <c r="AA246" s="23">
        <v>217.5</v>
      </c>
      <c r="AB246" s="22">
        <v>0</v>
      </c>
      <c r="AC246" s="23">
        <v>217.5</v>
      </c>
      <c r="AD246" s="22">
        <v>0</v>
      </c>
      <c r="AE246" s="23">
        <v>271.5</v>
      </c>
      <c r="AF246" s="22">
        <v>0</v>
      </c>
      <c r="AG246" s="23">
        <v>1135.5</v>
      </c>
      <c r="AH246" s="22">
        <v>0</v>
      </c>
      <c r="AI246" s="23">
        <v>1351.5</v>
      </c>
      <c r="AJ246" s="22">
        <v>0</v>
      </c>
      <c r="AK246" s="23">
        <v>3241.5</v>
      </c>
      <c r="AL246" s="22">
        <v>0</v>
      </c>
      <c r="AM246" s="23">
        <v>16201.5</v>
      </c>
      <c r="AN246" s="22">
        <v>0</v>
      </c>
      <c r="AO246" s="29"/>
      <c r="AP246" s="40">
        <v>0</v>
      </c>
      <c r="AQ246" s="41">
        <v>0</v>
      </c>
      <c r="AR246" s="40">
        <v>732.8</v>
      </c>
      <c r="AS246" s="41">
        <v>0.89</v>
      </c>
      <c r="AT246" s="40">
        <v>791.8</v>
      </c>
      <c r="AU246" s="41">
        <v>0.82</v>
      </c>
      <c r="AV246" s="29"/>
      <c r="AW246" s="42">
        <v>1.75</v>
      </c>
      <c r="AX246" s="42">
        <v>1.75</v>
      </c>
      <c r="AY246" s="22">
        <v>9.3800000000000008</v>
      </c>
      <c r="AZ246" s="42">
        <v>0</v>
      </c>
      <c r="BA246" s="22" t="s">
        <v>775</v>
      </c>
      <c r="BB246" s="29"/>
      <c r="BC246" s="43">
        <v>86.85</v>
      </c>
      <c r="BD246" s="39">
        <v>3.58</v>
      </c>
      <c r="BE246" s="43">
        <v>78.5</v>
      </c>
      <c r="BF246" s="39">
        <v>3.56</v>
      </c>
      <c r="BG246" s="43">
        <v>52.1</v>
      </c>
      <c r="BH246" s="39">
        <v>1.96</v>
      </c>
      <c r="BI246" s="43">
        <v>8</v>
      </c>
      <c r="BJ246" s="39">
        <v>33.33</v>
      </c>
      <c r="BK246" s="29"/>
    </row>
    <row r="247" spans="1:63" x14ac:dyDescent="0.35">
      <c r="A247">
        <v>9</v>
      </c>
      <c r="B247" t="s">
        <v>522</v>
      </c>
      <c r="C247" t="s">
        <v>523</v>
      </c>
      <c r="D247" s="21">
        <v>8.5000000000000006E-2</v>
      </c>
      <c r="E247" s="22">
        <v>2.42</v>
      </c>
      <c r="F247" s="21">
        <v>0.2266</v>
      </c>
      <c r="G247" s="22">
        <v>2.58</v>
      </c>
      <c r="H247" s="21">
        <v>0.1837</v>
      </c>
      <c r="I247" s="22">
        <v>2.58</v>
      </c>
      <c r="J247" s="23">
        <v>0.4103</v>
      </c>
      <c r="K247" s="22">
        <v>2.58</v>
      </c>
      <c r="L247" s="23">
        <v>296.93</v>
      </c>
      <c r="M247" s="29">
        <f t="shared" si="3"/>
        <v>962.16</v>
      </c>
      <c r="N247" s="38">
        <v>217.4</v>
      </c>
      <c r="O247" s="39">
        <v>-0.47</v>
      </c>
      <c r="P247" s="38">
        <v>347.35</v>
      </c>
      <c r="Q247" s="39">
        <v>0.19</v>
      </c>
      <c r="R247" s="29"/>
      <c r="S247" s="23">
        <v>272.39999999999998</v>
      </c>
      <c r="T247" s="22">
        <v>3.75</v>
      </c>
      <c r="U247" s="23">
        <v>317.88</v>
      </c>
      <c r="V247" s="22">
        <v>3.76</v>
      </c>
      <c r="W247" s="23" t="s">
        <v>773</v>
      </c>
      <c r="X247" s="22" t="s">
        <v>773</v>
      </c>
      <c r="Y247" s="23" t="s">
        <v>773</v>
      </c>
      <c r="Z247" s="22" t="s">
        <v>773</v>
      </c>
      <c r="AA247" s="23" t="s">
        <v>773</v>
      </c>
      <c r="AB247" s="22" t="s">
        <v>773</v>
      </c>
      <c r="AC247" s="23" t="s">
        <v>773</v>
      </c>
      <c r="AD247" s="22" t="s">
        <v>773</v>
      </c>
      <c r="AE247" s="23" t="s">
        <v>773</v>
      </c>
      <c r="AF247" s="22" t="s">
        <v>773</v>
      </c>
      <c r="AG247" s="23" t="s">
        <v>773</v>
      </c>
      <c r="AH247" s="22" t="s">
        <v>773</v>
      </c>
      <c r="AI247" s="23" t="s">
        <v>773</v>
      </c>
      <c r="AJ247" s="22" t="s">
        <v>773</v>
      </c>
      <c r="AK247" s="23" t="s">
        <v>773</v>
      </c>
      <c r="AL247" s="22" t="s">
        <v>773</v>
      </c>
      <c r="AM247" s="23" t="s">
        <v>773</v>
      </c>
      <c r="AN247" s="22" t="s">
        <v>773</v>
      </c>
      <c r="AO247" s="29"/>
      <c r="AP247" s="40">
        <v>0</v>
      </c>
      <c r="AQ247" s="41">
        <v>0</v>
      </c>
      <c r="AR247" s="40">
        <v>786.73</v>
      </c>
      <c r="AS247" s="41">
        <v>2.0499999999999998</v>
      </c>
      <c r="AT247" s="40">
        <v>962.16</v>
      </c>
      <c r="AU247" s="41">
        <v>2.04</v>
      </c>
      <c r="AV247" s="29"/>
      <c r="AW247" s="42">
        <v>1.1499999999999999</v>
      </c>
      <c r="AX247" s="42">
        <v>1.1499999999999999</v>
      </c>
      <c r="AY247" s="22">
        <v>4.55</v>
      </c>
      <c r="AZ247" s="42">
        <v>0</v>
      </c>
      <c r="BA247" s="22">
        <v>0</v>
      </c>
      <c r="BB247" s="29"/>
      <c r="BC247" s="43">
        <v>86.85</v>
      </c>
      <c r="BD247" s="39">
        <v>3.58</v>
      </c>
      <c r="BE247" s="43">
        <v>78.5</v>
      </c>
      <c r="BF247" s="39">
        <v>3.56</v>
      </c>
      <c r="BG247" s="43">
        <v>52.1</v>
      </c>
      <c r="BH247" s="39">
        <v>1.96</v>
      </c>
      <c r="BI247" s="43">
        <v>12.85</v>
      </c>
      <c r="BJ247" s="39">
        <v>2.8</v>
      </c>
      <c r="BK247" s="29"/>
    </row>
    <row r="248" spans="1:63" x14ac:dyDescent="0.35">
      <c r="A248">
        <v>9</v>
      </c>
      <c r="B248" t="s">
        <v>524</v>
      </c>
      <c r="C248" t="s">
        <v>525</v>
      </c>
      <c r="D248" s="21">
        <v>9.4799999999999995E-2</v>
      </c>
      <c r="E248" s="22">
        <v>2.31</v>
      </c>
      <c r="F248" s="21">
        <v>0.2442</v>
      </c>
      <c r="G248" s="22">
        <v>3.36</v>
      </c>
      <c r="H248" s="21">
        <v>0.1966</v>
      </c>
      <c r="I248" s="22">
        <v>3.35</v>
      </c>
      <c r="J248" s="23">
        <v>0.44079999999999997</v>
      </c>
      <c r="K248" s="22">
        <v>3.35</v>
      </c>
      <c r="L248" s="23">
        <v>445.41</v>
      </c>
      <c r="M248" s="29">
        <f t="shared" si="3"/>
        <v>1086.5900000000001</v>
      </c>
      <c r="N248" s="38">
        <v>270.12</v>
      </c>
      <c r="O248" s="39">
        <v>13.84</v>
      </c>
      <c r="P248" s="38">
        <v>375.94</v>
      </c>
      <c r="Q248" s="39">
        <v>13.61</v>
      </c>
      <c r="R248" s="29"/>
      <c r="S248" s="23">
        <v>265.24</v>
      </c>
      <c r="T248" s="22">
        <v>1.36</v>
      </c>
      <c r="U248" s="23">
        <v>265.24</v>
      </c>
      <c r="V248" s="22">
        <v>1.36</v>
      </c>
      <c r="W248" s="23">
        <v>265.24</v>
      </c>
      <c r="X248" s="22">
        <v>1.36</v>
      </c>
      <c r="Y248" s="23">
        <v>265.24</v>
      </c>
      <c r="Z248" s="22">
        <v>1.36</v>
      </c>
      <c r="AA248" s="23">
        <v>524.24</v>
      </c>
      <c r="AB248" s="22">
        <v>0.69</v>
      </c>
      <c r="AC248" s="23">
        <v>783.24</v>
      </c>
      <c r="AD248" s="22">
        <v>0.46</v>
      </c>
      <c r="AE248" s="23">
        <v>1042.24</v>
      </c>
      <c r="AF248" s="22">
        <v>0.34</v>
      </c>
      <c r="AG248" s="23">
        <v>5186.24</v>
      </c>
      <c r="AH248" s="22">
        <v>7.0000000000000007E-2</v>
      </c>
      <c r="AI248" s="23">
        <v>6222.24</v>
      </c>
      <c r="AJ248" s="22">
        <v>0.06</v>
      </c>
      <c r="AK248" s="23">
        <v>15287.24</v>
      </c>
      <c r="AL248" s="22">
        <v>0.02</v>
      </c>
      <c r="AM248" s="23">
        <v>77447.240000000005</v>
      </c>
      <c r="AN248" s="22">
        <v>0</v>
      </c>
      <c r="AO248" s="29"/>
      <c r="AP248" s="40">
        <v>0</v>
      </c>
      <c r="AQ248" s="41">
        <v>0</v>
      </c>
      <c r="AR248" s="40">
        <v>980.77</v>
      </c>
      <c r="AS248" s="41">
        <v>4.97</v>
      </c>
      <c r="AT248" s="40">
        <v>1086.5900000000001</v>
      </c>
      <c r="AU248" s="41">
        <v>5.71</v>
      </c>
      <c r="AV248" s="29"/>
      <c r="AW248" s="42">
        <v>2.02</v>
      </c>
      <c r="AX248" s="42">
        <v>2.02</v>
      </c>
      <c r="AY248" s="22">
        <v>-0.98</v>
      </c>
      <c r="AZ248" s="42">
        <v>0</v>
      </c>
      <c r="BA248" s="22">
        <v>0</v>
      </c>
      <c r="BB248" s="29"/>
      <c r="BC248" s="43">
        <v>86.85</v>
      </c>
      <c r="BD248" s="39">
        <v>3.55</v>
      </c>
      <c r="BE248" s="43">
        <v>78.5</v>
      </c>
      <c r="BF248" s="39">
        <v>3.56</v>
      </c>
      <c r="BG248" s="43">
        <v>52.1</v>
      </c>
      <c r="BH248" s="39">
        <v>1.94</v>
      </c>
      <c r="BI248" s="43">
        <v>17.149999999999999</v>
      </c>
      <c r="BJ248" s="39">
        <v>3.31</v>
      </c>
      <c r="BK248" s="29"/>
    </row>
    <row r="249" spans="1:63" x14ac:dyDescent="0.35">
      <c r="A249">
        <v>9</v>
      </c>
      <c r="B249" t="s">
        <v>526</v>
      </c>
      <c r="C249" t="s">
        <v>527</v>
      </c>
      <c r="D249" s="21">
        <v>8.0299999999999996E-2</v>
      </c>
      <c r="E249" s="22">
        <v>6.1</v>
      </c>
      <c r="F249" s="21">
        <v>0.21940000000000001</v>
      </c>
      <c r="G249" s="22">
        <v>2.35</v>
      </c>
      <c r="H249" s="21">
        <v>0.1789</v>
      </c>
      <c r="I249" s="22">
        <v>2.39</v>
      </c>
      <c r="J249" s="23">
        <v>0.39829999999999999</v>
      </c>
      <c r="K249" s="22">
        <v>2.37</v>
      </c>
      <c r="L249" s="23">
        <v>293.47000000000003</v>
      </c>
      <c r="M249" s="29">
        <f t="shared" si="3"/>
        <v>931.0200000000001</v>
      </c>
      <c r="N249" s="38">
        <v>260.5</v>
      </c>
      <c r="O249" s="39">
        <v>8</v>
      </c>
      <c r="P249" s="38">
        <v>356.45</v>
      </c>
      <c r="Q249" s="39">
        <v>8</v>
      </c>
      <c r="R249" s="29"/>
      <c r="S249" s="23">
        <v>281.10000000000002</v>
      </c>
      <c r="T249" s="22">
        <v>-8</v>
      </c>
      <c r="U249" s="23">
        <v>281.10000000000002</v>
      </c>
      <c r="V249" s="22">
        <v>-8</v>
      </c>
      <c r="W249" s="23">
        <v>281.10000000000002</v>
      </c>
      <c r="X249" s="22">
        <v>-8</v>
      </c>
      <c r="Y249" s="23">
        <v>281.10000000000002</v>
      </c>
      <c r="Z249" s="22">
        <v>-8</v>
      </c>
      <c r="AA249" s="23">
        <v>281.10000000000002</v>
      </c>
      <c r="AB249" s="22">
        <v>-8</v>
      </c>
      <c r="AC249" s="23">
        <v>816.8</v>
      </c>
      <c r="AD249" s="22">
        <v>-8</v>
      </c>
      <c r="AE249" s="23">
        <v>816.8</v>
      </c>
      <c r="AF249" s="22">
        <v>-8</v>
      </c>
      <c r="AG249" s="23">
        <v>1194.1500000000001</v>
      </c>
      <c r="AH249" s="22">
        <v>-8</v>
      </c>
      <c r="AI249" s="23">
        <v>1194.1500000000001</v>
      </c>
      <c r="AJ249" s="22">
        <v>-8</v>
      </c>
      <c r="AK249" s="23">
        <v>1956.8</v>
      </c>
      <c r="AL249" s="22">
        <v>-7.05</v>
      </c>
      <c r="AM249" s="23">
        <v>7956.8</v>
      </c>
      <c r="AN249" s="22">
        <v>-1.83</v>
      </c>
      <c r="AO249" s="29"/>
      <c r="AP249" s="40">
        <v>0</v>
      </c>
      <c r="AQ249" s="41">
        <v>0</v>
      </c>
      <c r="AR249" s="40">
        <v>835.07</v>
      </c>
      <c r="AS249" s="41">
        <v>1.42</v>
      </c>
      <c r="AT249" s="40">
        <v>931.0200000000001</v>
      </c>
      <c r="AU249" s="41">
        <v>2.06</v>
      </c>
      <c r="AV249" s="29"/>
      <c r="AW249" s="42">
        <v>1.7</v>
      </c>
      <c r="AX249" s="42">
        <v>2.8</v>
      </c>
      <c r="AY249" s="22">
        <v>1.82</v>
      </c>
      <c r="AZ249" s="42">
        <v>69.3</v>
      </c>
      <c r="BA249" s="22">
        <v>2.29</v>
      </c>
      <c r="BB249" s="29"/>
      <c r="BC249" s="43">
        <v>86.85</v>
      </c>
      <c r="BD249" s="39">
        <v>3.58</v>
      </c>
      <c r="BE249" s="43">
        <v>78.5</v>
      </c>
      <c r="BF249" s="39">
        <v>3.56</v>
      </c>
      <c r="BG249" s="43">
        <v>51.1</v>
      </c>
      <c r="BH249" s="39">
        <v>6.13</v>
      </c>
      <c r="BI249" s="43">
        <v>8</v>
      </c>
      <c r="BJ249" s="39">
        <v>2.56</v>
      </c>
      <c r="BK249" s="29"/>
    </row>
    <row r="250" spans="1:63" x14ac:dyDescent="0.35">
      <c r="A250">
        <v>9</v>
      </c>
      <c r="B250" t="s">
        <v>528</v>
      </c>
      <c r="C250" t="s">
        <v>529</v>
      </c>
      <c r="D250" s="21">
        <v>0.1242</v>
      </c>
      <c r="E250" s="22">
        <v>3.18</v>
      </c>
      <c r="F250" s="21">
        <v>0.33989999999999998</v>
      </c>
      <c r="G250" s="22">
        <v>2.54</v>
      </c>
      <c r="H250" s="21">
        <v>0.27279999999999999</v>
      </c>
      <c r="I250" s="22">
        <v>2.5099999999999998</v>
      </c>
      <c r="J250" s="23">
        <v>0.61270000000000002</v>
      </c>
      <c r="K250" s="22">
        <v>2.52</v>
      </c>
      <c r="L250" s="23">
        <v>372.01</v>
      </c>
      <c r="M250" s="29">
        <f t="shared" si="3"/>
        <v>1063.7</v>
      </c>
      <c r="N250" s="38">
        <v>369.1</v>
      </c>
      <c r="O250" s="39">
        <v>8.34</v>
      </c>
      <c r="P250" s="38">
        <v>431.7</v>
      </c>
      <c r="Q250" s="39">
        <v>8.36</v>
      </c>
      <c r="R250" s="29"/>
      <c r="S250" s="23">
        <v>259.99</v>
      </c>
      <c r="T250" s="22">
        <v>9.3699999999999992</v>
      </c>
      <c r="U250" s="23">
        <v>259.99</v>
      </c>
      <c r="V250" s="22">
        <v>9.3699999999999992</v>
      </c>
      <c r="W250" s="23" t="s">
        <v>773</v>
      </c>
      <c r="X250" s="22" t="s">
        <v>773</v>
      </c>
      <c r="Y250" s="23" t="s">
        <v>773</v>
      </c>
      <c r="Z250" s="22" t="s">
        <v>773</v>
      </c>
      <c r="AA250" s="23" t="s">
        <v>773</v>
      </c>
      <c r="AB250" s="22" t="s">
        <v>773</v>
      </c>
      <c r="AC250" s="23" t="s">
        <v>773</v>
      </c>
      <c r="AD250" s="22" t="s">
        <v>773</v>
      </c>
      <c r="AE250" s="23" t="s">
        <v>773</v>
      </c>
      <c r="AF250" s="22" t="s">
        <v>773</v>
      </c>
      <c r="AG250" s="23" t="s">
        <v>773</v>
      </c>
      <c r="AH250" s="22" t="s">
        <v>773</v>
      </c>
      <c r="AI250" s="23" t="s">
        <v>773</v>
      </c>
      <c r="AJ250" s="22" t="s">
        <v>773</v>
      </c>
      <c r="AK250" s="23" t="s">
        <v>773</v>
      </c>
      <c r="AL250" s="22" t="s">
        <v>773</v>
      </c>
      <c r="AM250" s="23" t="s">
        <v>773</v>
      </c>
      <c r="AN250" s="22" t="s">
        <v>773</v>
      </c>
      <c r="AO250" s="29"/>
      <c r="AP250" s="40">
        <v>0</v>
      </c>
      <c r="AQ250" s="41">
        <v>0</v>
      </c>
      <c r="AR250" s="40">
        <v>1001.1</v>
      </c>
      <c r="AS250" s="41">
        <v>6.62</v>
      </c>
      <c r="AT250" s="40">
        <v>1063.7</v>
      </c>
      <c r="AU250" s="41">
        <v>6.73</v>
      </c>
      <c r="AV250" s="29"/>
      <c r="AW250" s="42">
        <v>1.84</v>
      </c>
      <c r="AX250" s="42">
        <v>1.84</v>
      </c>
      <c r="AY250" s="22">
        <v>2.2200000000000002</v>
      </c>
      <c r="AZ250" s="42">
        <v>84</v>
      </c>
      <c r="BA250" s="22">
        <v>2.44</v>
      </c>
      <c r="BB250" s="29"/>
      <c r="BC250" s="43">
        <v>86.85</v>
      </c>
      <c r="BD250" s="39">
        <v>3.58</v>
      </c>
      <c r="BE250" s="43">
        <v>78.5</v>
      </c>
      <c r="BF250" s="39">
        <v>3.56</v>
      </c>
      <c r="BG250" s="43">
        <v>52.1</v>
      </c>
      <c r="BH250" s="39">
        <v>1.17</v>
      </c>
      <c r="BI250" s="43">
        <v>13.8</v>
      </c>
      <c r="BJ250" s="39">
        <v>2.2200000000000002</v>
      </c>
      <c r="BK250" s="29"/>
    </row>
    <row r="251" spans="1:63" x14ac:dyDescent="0.35">
      <c r="A251">
        <v>9</v>
      </c>
      <c r="B251" t="s">
        <v>530</v>
      </c>
      <c r="C251" t="s">
        <v>531</v>
      </c>
      <c r="D251" s="21">
        <v>9.9299999999999999E-2</v>
      </c>
      <c r="E251" s="22">
        <v>0.33</v>
      </c>
      <c r="F251" s="21">
        <v>0.2999</v>
      </c>
      <c r="G251" s="22">
        <v>2.2799999999999998</v>
      </c>
      <c r="H251" s="21">
        <v>0.24260000000000001</v>
      </c>
      <c r="I251" s="22">
        <v>2.2999999999999998</v>
      </c>
      <c r="J251" s="23">
        <v>0.54249999999999998</v>
      </c>
      <c r="K251" s="22">
        <v>2.29</v>
      </c>
      <c r="L251" s="23">
        <v>333.4</v>
      </c>
      <c r="M251" s="29">
        <f t="shared" si="3"/>
        <v>848.17</v>
      </c>
      <c r="N251" s="38">
        <v>238.88</v>
      </c>
      <c r="O251" s="39">
        <v>5.76</v>
      </c>
      <c r="P251" s="38">
        <v>304.77</v>
      </c>
      <c r="Q251" s="39">
        <v>5.54</v>
      </c>
      <c r="R251" s="29"/>
      <c r="S251" s="23">
        <v>182</v>
      </c>
      <c r="T251" s="22">
        <v>0</v>
      </c>
      <c r="U251" s="23">
        <v>210</v>
      </c>
      <c r="V251" s="22">
        <v>0</v>
      </c>
      <c r="W251" s="23">
        <v>210</v>
      </c>
      <c r="X251" s="22">
        <v>0</v>
      </c>
      <c r="Y251" s="23">
        <v>265</v>
      </c>
      <c r="Z251" s="22">
        <v>0</v>
      </c>
      <c r="AA251" s="23">
        <v>320</v>
      </c>
      <c r="AB251" s="22">
        <v>0</v>
      </c>
      <c r="AC251" s="23">
        <v>375</v>
      </c>
      <c r="AD251" s="22">
        <v>0</v>
      </c>
      <c r="AE251" s="23">
        <v>430</v>
      </c>
      <c r="AF251" s="22">
        <v>0</v>
      </c>
      <c r="AG251" s="23">
        <v>1310</v>
      </c>
      <c r="AH251" s="22">
        <v>0</v>
      </c>
      <c r="AI251" s="23">
        <v>1530</v>
      </c>
      <c r="AJ251" s="22">
        <v>0</v>
      </c>
      <c r="AK251" s="23">
        <v>3455</v>
      </c>
      <c r="AL251" s="22">
        <v>0</v>
      </c>
      <c r="AM251" s="23">
        <v>16655</v>
      </c>
      <c r="AN251" s="22">
        <v>19.78</v>
      </c>
      <c r="AO251" s="29"/>
      <c r="AP251" s="40">
        <v>0</v>
      </c>
      <c r="AQ251" s="41">
        <v>0</v>
      </c>
      <c r="AR251" s="40">
        <v>754.28</v>
      </c>
      <c r="AS251" s="41">
        <v>1.9</v>
      </c>
      <c r="AT251" s="40">
        <v>848.17</v>
      </c>
      <c r="AU251" s="41">
        <v>2.06</v>
      </c>
      <c r="AV251" s="29"/>
      <c r="AW251" s="42">
        <v>1.2</v>
      </c>
      <c r="AX251" s="42">
        <v>1.4</v>
      </c>
      <c r="AY251" s="22">
        <v>40</v>
      </c>
      <c r="AZ251" s="42">
        <v>0</v>
      </c>
      <c r="BA251" s="22" t="s">
        <v>775</v>
      </c>
      <c r="BB251" s="29"/>
      <c r="BC251" s="43">
        <v>85.15</v>
      </c>
      <c r="BD251" s="39">
        <v>4.4800000000000004</v>
      </c>
      <c r="BE251" s="43">
        <v>77.5</v>
      </c>
      <c r="BF251" s="39">
        <v>4.7300000000000004</v>
      </c>
      <c r="BG251" s="43">
        <v>48</v>
      </c>
      <c r="BH251" s="39">
        <v>5.15</v>
      </c>
      <c r="BI251" s="43">
        <v>8</v>
      </c>
      <c r="BJ251" s="39">
        <v>6.67</v>
      </c>
      <c r="BK251" s="29"/>
    </row>
    <row r="252" spans="1:63" x14ac:dyDescent="0.35">
      <c r="A252">
        <v>9</v>
      </c>
      <c r="B252" t="s">
        <v>532</v>
      </c>
      <c r="C252" t="s">
        <v>533</v>
      </c>
      <c r="D252" s="21">
        <v>7.6899999999999996E-2</v>
      </c>
      <c r="E252" s="22">
        <v>5.75</v>
      </c>
      <c r="F252" s="21">
        <v>0.1767</v>
      </c>
      <c r="G252" s="22">
        <v>16.27</v>
      </c>
      <c r="H252" s="21">
        <v>0.1336</v>
      </c>
      <c r="I252" s="22">
        <v>12.85</v>
      </c>
      <c r="J252" s="23">
        <v>0.31030000000000002</v>
      </c>
      <c r="K252" s="22">
        <v>14.77</v>
      </c>
      <c r="L252" s="23">
        <v>364.38</v>
      </c>
      <c r="M252" s="29">
        <f t="shared" si="3"/>
        <v>860.75</v>
      </c>
      <c r="N252" s="38">
        <v>258.62</v>
      </c>
      <c r="O252" s="39">
        <v>4.6399999999999997</v>
      </c>
      <c r="P252" s="38">
        <v>325</v>
      </c>
      <c r="Q252" s="39">
        <v>4.42</v>
      </c>
      <c r="R252" s="29"/>
      <c r="S252" s="23">
        <v>143.63</v>
      </c>
      <c r="T252" s="22">
        <v>0.9</v>
      </c>
      <c r="U252" s="23">
        <v>171.37</v>
      </c>
      <c r="V252" s="22">
        <v>0.9</v>
      </c>
      <c r="W252" s="23" t="s">
        <v>773</v>
      </c>
      <c r="X252" s="22" t="s">
        <v>773</v>
      </c>
      <c r="Y252" s="23" t="s">
        <v>773</v>
      </c>
      <c r="Z252" s="22" t="s">
        <v>773</v>
      </c>
      <c r="AA252" s="23" t="s">
        <v>773</v>
      </c>
      <c r="AB252" s="22" t="s">
        <v>773</v>
      </c>
      <c r="AC252" s="23" t="s">
        <v>773</v>
      </c>
      <c r="AD252" s="22" t="s">
        <v>773</v>
      </c>
      <c r="AE252" s="23" t="s">
        <v>773</v>
      </c>
      <c r="AF252" s="22" t="s">
        <v>773</v>
      </c>
      <c r="AG252" s="23" t="s">
        <v>773</v>
      </c>
      <c r="AH252" s="22" t="s">
        <v>773</v>
      </c>
      <c r="AI252" s="23" t="s">
        <v>773</v>
      </c>
      <c r="AJ252" s="22" t="s">
        <v>773</v>
      </c>
      <c r="AK252" s="23" t="s">
        <v>773</v>
      </c>
      <c r="AL252" s="22" t="s">
        <v>773</v>
      </c>
      <c r="AM252" s="23" t="s">
        <v>773</v>
      </c>
      <c r="AN252" s="22" t="s">
        <v>773</v>
      </c>
      <c r="AO252" s="29"/>
      <c r="AP252" s="40">
        <v>0</v>
      </c>
      <c r="AQ252" s="41">
        <v>0</v>
      </c>
      <c r="AR252" s="40">
        <v>766.63</v>
      </c>
      <c r="AS252" s="41">
        <v>4.4400000000000004</v>
      </c>
      <c r="AT252" s="40">
        <v>860.75</v>
      </c>
      <c r="AU252" s="41">
        <v>4.25</v>
      </c>
      <c r="AV252" s="29"/>
      <c r="AW252" s="42">
        <v>1.4</v>
      </c>
      <c r="AX252" s="42">
        <v>2.1</v>
      </c>
      <c r="AY252" s="22">
        <v>0</v>
      </c>
      <c r="AZ252" s="42">
        <v>0</v>
      </c>
      <c r="BA252" s="22" t="s">
        <v>775</v>
      </c>
      <c r="BB252" s="29"/>
      <c r="BC252" s="43">
        <v>86.85</v>
      </c>
      <c r="BD252" s="39">
        <v>3.55</v>
      </c>
      <c r="BE252" s="43">
        <v>78.5</v>
      </c>
      <c r="BF252" s="39">
        <v>3.56</v>
      </c>
      <c r="BG252" s="43">
        <v>52.1</v>
      </c>
      <c r="BH252" s="39">
        <v>1.94</v>
      </c>
      <c r="BI252" s="43">
        <v>7.4</v>
      </c>
      <c r="BJ252" s="39">
        <v>2.78</v>
      </c>
      <c r="BK252" s="29"/>
    </row>
    <row r="253" spans="1:63" x14ac:dyDescent="0.35">
      <c r="A253">
        <v>9</v>
      </c>
      <c r="B253" t="s">
        <v>534</v>
      </c>
      <c r="C253" t="s">
        <v>535</v>
      </c>
      <c r="D253" s="21">
        <v>0.1212</v>
      </c>
      <c r="E253" s="22">
        <v>3.93</v>
      </c>
      <c r="F253" s="21">
        <v>0.4239</v>
      </c>
      <c r="G253" s="22">
        <v>-1.29</v>
      </c>
      <c r="H253" s="21">
        <v>0.34029999999999999</v>
      </c>
      <c r="I253" s="22">
        <v>-0.25</v>
      </c>
      <c r="J253" s="23">
        <v>0.76419999999999999</v>
      </c>
      <c r="K253" s="22">
        <v>-0.83</v>
      </c>
      <c r="L253" s="23">
        <v>384.82</v>
      </c>
      <c r="M253" s="29">
        <f t="shared" si="3"/>
        <v>1064.92</v>
      </c>
      <c r="N253" s="38">
        <v>323.86</v>
      </c>
      <c r="O253" s="39">
        <v>0</v>
      </c>
      <c r="P253" s="38">
        <v>394.62</v>
      </c>
      <c r="Q253" s="39">
        <v>0</v>
      </c>
      <c r="R253" s="29"/>
      <c r="S253" s="23">
        <v>285.48</v>
      </c>
      <c r="T253" s="22">
        <v>4.9000000000000004</v>
      </c>
      <c r="U253" s="23">
        <v>285.48</v>
      </c>
      <c r="V253" s="22">
        <v>4.9000000000000004</v>
      </c>
      <c r="W253" s="23">
        <v>285.48</v>
      </c>
      <c r="X253" s="22">
        <v>4.9000000000000004</v>
      </c>
      <c r="Y253" s="23">
        <v>285.48</v>
      </c>
      <c r="Z253" s="22">
        <v>4.9000000000000004</v>
      </c>
      <c r="AA253" s="23">
        <v>285.48</v>
      </c>
      <c r="AB253" s="22">
        <v>4.9000000000000004</v>
      </c>
      <c r="AC253" s="23">
        <v>285.48</v>
      </c>
      <c r="AD253" s="22">
        <v>4.9000000000000004</v>
      </c>
      <c r="AE253" s="23">
        <v>580.22</v>
      </c>
      <c r="AF253" s="22">
        <v>4.9000000000000004</v>
      </c>
      <c r="AG253" s="23">
        <v>1149.79</v>
      </c>
      <c r="AH253" s="22">
        <v>4.9000000000000004</v>
      </c>
      <c r="AI253" s="23">
        <v>1149.79</v>
      </c>
      <c r="AJ253" s="22">
        <v>4.9000000000000004</v>
      </c>
      <c r="AK253" s="23">
        <v>2137.7599999999998</v>
      </c>
      <c r="AL253" s="22">
        <v>4.9000000000000004</v>
      </c>
      <c r="AM253" s="23">
        <v>10573.76</v>
      </c>
      <c r="AN253" s="22">
        <v>4.8899999999999997</v>
      </c>
      <c r="AO253" s="29"/>
      <c r="AP253" s="40">
        <v>0</v>
      </c>
      <c r="AQ253" s="41">
        <v>0</v>
      </c>
      <c r="AR253" s="40">
        <v>994.16000000000008</v>
      </c>
      <c r="AS253" s="41">
        <v>2.89</v>
      </c>
      <c r="AT253" s="40">
        <v>1064.92</v>
      </c>
      <c r="AU253" s="41">
        <v>2.69</v>
      </c>
      <c r="AV253" s="29"/>
      <c r="AW253" s="42">
        <v>2.5</v>
      </c>
      <c r="AX253" s="42">
        <v>3</v>
      </c>
      <c r="AY253" s="22">
        <v>42.18</v>
      </c>
      <c r="AZ253" s="42">
        <v>106.75</v>
      </c>
      <c r="BA253" s="22">
        <v>3.89</v>
      </c>
      <c r="BB253" s="29"/>
      <c r="BC253" s="43">
        <v>88.85</v>
      </c>
      <c r="BD253" s="39">
        <v>5.94</v>
      </c>
      <c r="BE253" s="43">
        <v>78.5</v>
      </c>
      <c r="BF253" s="39">
        <v>3.56</v>
      </c>
      <c r="BG253" s="43">
        <v>52.1</v>
      </c>
      <c r="BH253" s="39">
        <v>1.94</v>
      </c>
      <c r="BI253" s="43">
        <v>10.85</v>
      </c>
      <c r="BJ253" s="39">
        <v>9.6</v>
      </c>
      <c r="BK253" s="29"/>
    </row>
    <row r="254" spans="1:63" x14ac:dyDescent="0.35">
      <c r="A254">
        <v>10</v>
      </c>
      <c r="B254" t="s">
        <v>536</v>
      </c>
      <c r="C254" t="s">
        <v>537</v>
      </c>
      <c r="D254" s="21">
        <v>9.3799999999999994E-2</v>
      </c>
      <c r="E254" s="22">
        <v>1.56</v>
      </c>
      <c r="F254" s="21">
        <v>0.2051</v>
      </c>
      <c r="G254" s="22">
        <v>16.989999999999998</v>
      </c>
      <c r="H254" s="21">
        <v>0.16070000000000001</v>
      </c>
      <c r="I254" s="22">
        <v>15.83</v>
      </c>
      <c r="J254" s="23">
        <v>0.36580000000000001</v>
      </c>
      <c r="K254" s="22">
        <v>16.48</v>
      </c>
      <c r="L254" s="23">
        <v>491.81</v>
      </c>
      <c r="M254" s="29">
        <f t="shared" si="3"/>
        <v>1196.49</v>
      </c>
      <c r="N254" s="38">
        <v>262.16000000000003</v>
      </c>
      <c r="O254" s="39">
        <v>12.24</v>
      </c>
      <c r="P254" s="38">
        <v>302.92</v>
      </c>
      <c r="Q254" s="39">
        <v>11.75</v>
      </c>
      <c r="R254" s="29"/>
      <c r="S254" s="23">
        <v>322.8</v>
      </c>
      <c r="T254" s="22">
        <v>17.21</v>
      </c>
      <c r="U254" s="23">
        <v>401.76</v>
      </c>
      <c r="V254" s="22">
        <v>17.190000000000001</v>
      </c>
      <c r="W254" s="23">
        <v>401.76</v>
      </c>
      <c r="X254" s="22">
        <v>17.190000000000001</v>
      </c>
      <c r="Y254" s="23">
        <v>401.76</v>
      </c>
      <c r="Z254" s="22">
        <v>17.190000000000001</v>
      </c>
      <c r="AA254" s="23">
        <v>401.76</v>
      </c>
      <c r="AB254" s="22">
        <v>17.190000000000001</v>
      </c>
      <c r="AC254" s="23">
        <v>401.76</v>
      </c>
      <c r="AD254" s="22">
        <v>17.190000000000001</v>
      </c>
      <c r="AE254" s="23">
        <v>401.76</v>
      </c>
      <c r="AF254" s="22">
        <v>17.190000000000001</v>
      </c>
      <c r="AG254" s="23">
        <v>711.72</v>
      </c>
      <c r="AH254" s="22">
        <v>17.190000000000001</v>
      </c>
      <c r="AI254" s="23">
        <v>711.72</v>
      </c>
      <c r="AJ254" s="22">
        <v>17.190000000000001</v>
      </c>
      <c r="AK254" s="23">
        <v>4387.92</v>
      </c>
      <c r="AL254" s="22">
        <v>17.2</v>
      </c>
      <c r="AM254" s="23">
        <v>4387.92</v>
      </c>
      <c r="AN254" s="22">
        <v>17.2</v>
      </c>
      <c r="AO254" s="29"/>
      <c r="AP254" s="40">
        <v>0</v>
      </c>
      <c r="AQ254" s="41">
        <v>0</v>
      </c>
      <c r="AR254" s="40">
        <v>1076.77</v>
      </c>
      <c r="AS254" s="41">
        <v>8.41</v>
      </c>
      <c r="AT254" s="40">
        <v>1196.49</v>
      </c>
      <c r="AU254" s="41">
        <v>8.9499999999999993</v>
      </c>
      <c r="AV254" s="29"/>
      <c r="AW254" s="42">
        <v>2.21</v>
      </c>
      <c r="AX254" s="42">
        <v>5.65</v>
      </c>
      <c r="AY254" s="22">
        <v>7.63</v>
      </c>
      <c r="AZ254" s="42">
        <v>0</v>
      </c>
      <c r="BA254" s="22">
        <v>0</v>
      </c>
      <c r="BB254" s="29"/>
      <c r="BC254" s="43">
        <v>86.85</v>
      </c>
      <c r="BD254" s="39">
        <v>3.55</v>
      </c>
      <c r="BE254" s="43">
        <v>78.5</v>
      </c>
      <c r="BF254" s="39">
        <v>3.56</v>
      </c>
      <c r="BG254" s="43">
        <v>52.1</v>
      </c>
      <c r="BH254" s="39">
        <v>1.94</v>
      </c>
      <c r="BI254" s="43">
        <v>8.4</v>
      </c>
      <c r="BJ254" s="39">
        <v>2.44</v>
      </c>
      <c r="BK254" s="29"/>
    </row>
    <row r="255" spans="1:63" x14ac:dyDescent="0.35">
      <c r="A255">
        <v>10</v>
      </c>
      <c r="B255" t="s">
        <v>538</v>
      </c>
      <c r="C255" t="s">
        <v>539</v>
      </c>
      <c r="D255" s="21">
        <v>8.2699999999999996E-2</v>
      </c>
      <c r="E255" s="22">
        <v>2.6</v>
      </c>
      <c r="F255" s="21">
        <v>0.18690000000000001</v>
      </c>
      <c r="G255" s="22">
        <v>5.4</v>
      </c>
      <c r="H255" s="21">
        <v>0.14760000000000001</v>
      </c>
      <c r="I255" s="22">
        <v>5.29</v>
      </c>
      <c r="J255" s="23">
        <v>0.33450000000000002</v>
      </c>
      <c r="K255" s="22">
        <v>5.35</v>
      </c>
      <c r="L255" s="23">
        <v>379.12</v>
      </c>
      <c r="M255" s="29">
        <f t="shared" si="3"/>
        <v>979.74</v>
      </c>
      <c r="N255" s="38">
        <v>281.95999999999998</v>
      </c>
      <c r="O255" s="39">
        <v>-4.3099999999999996</v>
      </c>
      <c r="P255" s="38">
        <v>336.85</v>
      </c>
      <c r="Q255" s="39">
        <v>-4.0599999999999996</v>
      </c>
      <c r="R255" s="29"/>
      <c r="S255" s="23">
        <v>263.77</v>
      </c>
      <c r="T255" s="22">
        <v>10</v>
      </c>
      <c r="U255" s="23">
        <v>263.77</v>
      </c>
      <c r="V255" s="22">
        <v>10</v>
      </c>
      <c r="W255" s="23">
        <v>263.77</v>
      </c>
      <c r="X255" s="22">
        <v>10</v>
      </c>
      <c r="Y255" s="23">
        <v>263.77</v>
      </c>
      <c r="Z255" s="22">
        <v>10</v>
      </c>
      <c r="AA255" s="23">
        <v>263.77</v>
      </c>
      <c r="AB255" s="22">
        <v>10</v>
      </c>
      <c r="AC255" s="23">
        <v>263.77</v>
      </c>
      <c r="AD255" s="22">
        <v>10</v>
      </c>
      <c r="AE255" s="23">
        <v>263.77</v>
      </c>
      <c r="AF255" s="22">
        <v>10</v>
      </c>
      <c r="AG255" s="23">
        <v>1903.77</v>
      </c>
      <c r="AH255" s="22">
        <v>10.02</v>
      </c>
      <c r="AI255" s="23">
        <v>1903.77</v>
      </c>
      <c r="AJ255" s="22">
        <v>10.02</v>
      </c>
      <c r="AK255" s="23">
        <v>4772.78</v>
      </c>
      <c r="AL255" s="22">
        <v>10</v>
      </c>
      <c r="AM255" s="23">
        <v>24448.46</v>
      </c>
      <c r="AN255" s="22">
        <v>10</v>
      </c>
      <c r="AO255" s="29"/>
      <c r="AP255" s="40">
        <v>0</v>
      </c>
      <c r="AQ255" s="41">
        <v>0</v>
      </c>
      <c r="AR255" s="40">
        <v>924.84999999999991</v>
      </c>
      <c r="AS255" s="41">
        <v>2.31</v>
      </c>
      <c r="AT255" s="40">
        <v>979.74</v>
      </c>
      <c r="AU255" s="41">
        <v>2.0099999999999998</v>
      </c>
      <c r="AV255" s="29"/>
      <c r="AW255" s="42">
        <v>1.35</v>
      </c>
      <c r="AX255" s="42">
        <v>1.35</v>
      </c>
      <c r="AY255" s="22">
        <v>3.85</v>
      </c>
      <c r="AZ255" s="42">
        <v>0</v>
      </c>
      <c r="BA255" s="22">
        <v>0</v>
      </c>
      <c r="BB255" s="29"/>
      <c r="BC255" s="43">
        <v>86.85</v>
      </c>
      <c r="BD255" s="39">
        <v>3.58</v>
      </c>
      <c r="BE255" s="43">
        <v>78.5</v>
      </c>
      <c r="BF255" s="39">
        <v>3.56</v>
      </c>
      <c r="BG255" s="43">
        <v>52.1</v>
      </c>
      <c r="BH255" s="39">
        <v>1.96</v>
      </c>
      <c r="BI255" s="43">
        <v>11.6</v>
      </c>
      <c r="BJ255" s="39">
        <v>12.08</v>
      </c>
      <c r="BK255" s="29"/>
    </row>
    <row r="256" spans="1:63" x14ac:dyDescent="0.35">
      <c r="A256">
        <v>10</v>
      </c>
      <c r="B256" t="s">
        <v>540</v>
      </c>
      <c r="C256" t="s">
        <v>541</v>
      </c>
      <c r="D256" s="21">
        <v>0.1052</v>
      </c>
      <c r="E256" s="22">
        <v>7.82</v>
      </c>
      <c r="F256" s="21">
        <v>0.29199999999999998</v>
      </c>
      <c r="G256" s="22">
        <v>6.17</v>
      </c>
      <c r="H256" s="21">
        <v>0.24329999999999999</v>
      </c>
      <c r="I256" s="22">
        <v>3.79</v>
      </c>
      <c r="J256" s="23">
        <v>0.5353</v>
      </c>
      <c r="K256" s="22">
        <v>5.08</v>
      </c>
      <c r="L256" s="23">
        <v>532.61</v>
      </c>
      <c r="M256" s="29">
        <f t="shared" si="3"/>
        <v>1095.3400000000001</v>
      </c>
      <c r="N256" s="38">
        <v>129.33000000000001</v>
      </c>
      <c r="O256" s="39">
        <v>0.12</v>
      </c>
      <c r="P256" s="38">
        <v>193.49</v>
      </c>
      <c r="Q256" s="39">
        <v>1.88</v>
      </c>
      <c r="R256" s="29"/>
      <c r="S256" s="23">
        <v>369.24</v>
      </c>
      <c r="T256" s="22">
        <v>13.84</v>
      </c>
      <c r="U256" s="23">
        <v>369.24</v>
      </c>
      <c r="V256" s="22">
        <v>13.84</v>
      </c>
      <c r="W256" s="23">
        <v>369.24</v>
      </c>
      <c r="X256" s="22">
        <v>13.84</v>
      </c>
      <c r="Y256" s="23">
        <v>369.24</v>
      </c>
      <c r="Z256" s="22">
        <v>13.84</v>
      </c>
      <c r="AA256" s="23">
        <v>369.24</v>
      </c>
      <c r="AB256" s="22">
        <v>13.84</v>
      </c>
      <c r="AC256" s="23">
        <v>369.24</v>
      </c>
      <c r="AD256" s="22">
        <v>13.84</v>
      </c>
      <c r="AE256" s="23">
        <v>369.24</v>
      </c>
      <c r="AF256" s="22">
        <v>13.84</v>
      </c>
      <c r="AG256" s="23">
        <v>1075.0500000000002</v>
      </c>
      <c r="AH256" s="22">
        <v>13.84</v>
      </c>
      <c r="AI256" s="23">
        <v>1310.3200000000002</v>
      </c>
      <c r="AJ256" s="22">
        <v>13.84</v>
      </c>
      <c r="AK256" s="23">
        <v>2957.21</v>
      </c>
      <c r="AL256" s="22">
        <v>13.84</v>
      </c>
      <c r="AM256" s="23">
        <v>10738.97</v>
      </c>
      <c r="AN256" s="22">
        <v>13.8</v>
      </c>
      <c r="AO256" s="29"/>
      <c r="AP256" s="40">
        <v>0</v>
      </c>
      <c r="AQ256" s="41">
        <v>0</v>
      </c>
      <c r="AR256" s="40">
        <v>1031.18</v>
      </c>
      <c r="AS256" s="41">
        <v>8.83</v>
      </c>
      <c r="AT256" s="40">
        <v>1095.3400000000001</v>
      </c>
      <c r="AU256" s="41">
        <v>8.64</v>
      </c>
      <c r="AV256" s="29"/>
      <c r="AW256" s="42">
        <v>1.82</v>
      </c>
      <c r="AX256" s="42">
        <v>2.34</v>
      </c>
      <c r="AY256" s="22">
        <v>0</v>
      </c>
      <c r="AZ256" s="42">
        <v>70.319999999999993</v>
      </c>
      <c r="BA256" s="22">
        <v>-0.85</v>
      </c>
      <c r="BB256" s="29"/>
      <c r="BC256" s="43">
        <v>86.85</v>
      </c>
      <c r="BD256" s="39">
        <v>3.58</v>
      </c>
      <c r="BE256" s="43">
        <v>78.5</v>
      </c>
      <c r="BF256" s="39">
        <v>3.56</v>
      </c>
      <c r="BG256" s="43">
        <v>52.1</v>
      </c>
      <c r="BH256" s="39">
        <v>1.96</v>
      </c>
      <c r="BI256" s="43">
        <v>12.5</v>
      </c>
      <c r="BJ256" s="39">
        <v>1.63</v>
      </c>
      <c r="BK256" s="29"/>
    </row>
    <row r="257" spans="1:63" x14ac:dyDescent="0.35">
      <c r="A257">
        <v>10</v>
      </c>
      <c r="B257" t="s">
        <v>542</v>
      </c>
      <c r="C257" t="s">
        <v>543</v>
      </c>
      <c r="D257" s="21">
        <v>0.10199999999999999</v>
      </c>
      <c r="E257" s="22">
        <v>0.8</v>
      </c>
      <c r="F257" s="21">
        <v>0.216</v>
      </c>
      <c r="G257" s="22">
        <v>2.41</v>
      </c>
      <c r="H257" s="21">
        <v>0.17199999999999999</v>
      </c>
      <c r="I257" s="22">
        <v>2.78</v>
      </c>
      <c r="J257" s="23">
        <v>0.38800000000000001</v>
      </c>
      <c r="K257" s="22">
        <v>2.58</v>
      </c>
      <c r="L257" s="23">
        <v>477.6</v>
      </c>
      <c r="M257" s="29">
        <f t="shared" si="3"/>
        <v>963.67</v>
      </c>
      <c r="N257" s="38">
        <v>203.86</v>
      </c>
      <c r="O257" s="39">
        <v>2.66</v>
      </c>
      <c r="P257" s="38">
        <v>280.02999999999997</v>
      </c>
      <c r="Q257" s="39">
        <v>2.5</v>
      </c>
      <c r="R257" s="29"/>
      <c r="S257" s="23">
        <v>114.06</v>
      </c>
      <c r="T257" s="22">
        <v>14.29</v>
      </c>
      <c r="U257" s="23">
        <v>206.04</v>
      </c>
      <c r="V257" s="22">
        <v>14.29</v>
      </c>
      <c r="W257" s="23">
        <v>168</v>
      </c>
      <c r="X257" s="22">
        <v>14.29</v>
      </c>
      <c r="Y257" s="23">
        <v>336</v>
      </c>
      <c r="Z257" s="22">
        <v>14.29</v>
      </c>
      <c r="AA257" s="23">
        <v>504</v>
      </c>
      <c r="AB257" s="22">
        <v>14.29</v>
      </c>
      <c r="AC257" s="23">
        <v>672</v>
      </c>
      <c r="AD257" s="22">
        <v>14.29</v>
      </c>
      <c r="AE257" s="23">
        <v>840</v>
      </c>
      <c r="AF257" s="22">
        <v>14.29</v>
      </c>
      <c r="AG257" s="23">
        <v>3528</v>
      </c>
      <c r="AH257" s="22">
        <v>14.29</v>
      </c>
      <c r="AI257" s="23">
        <v>4200</v>
      </c>
      <c r="AJ257" s="22">
        <v>14.29</v>
      </c>
      <c r="AK257" s="23">
        <v>10080</v>
      </c>
      <c r="AL257" s="22">
        <v>14.29</v>
      </c>
      <c r="AM257" s="23">
        <v>50400</v>
      </c>
      <c r="AN257" s="22">
        <v>14.29</v>
      </c>
      <c r="AO257" s="29"/>
      <c r="AP257" s="40">
        <v>0</v>
      </c>
      <c r="AQ257" s="41">
        <v>0</v>
      </c>
      <c r="AR257" s="40">
        <v>795.52</v>
      </c>
      <c r="AS257" s="41">
        <v>3.02</v>
      </c>
      <c r="AT257" s="40">
        <v>963.67</v>
      </c>
      <c r="AU257" s="41">
        <v>3.92</v>
      </c>
      <c r="AV257" s="29"/>
      <c r="AW257" s="42">
        <v>2.04</v>
      </c>
      <c r="AX257" s="42">
        <v>2.04</v>
      </c>
      <c r="AY257" s="22">
        <v>3.03</v>
      </c>
      <c r="AZ257" s="42">
        <v>0</v>
      </c>
      <c r="BA257" s="22">
        <v>0</v>
      </c>
      <c r="BB257" s="29"/>
      <c r="BC257" s="43">
        <v>86.85</v>
      </c>
      <c r="BD257" s="39">
        <v>3.55</v>
      </c>
      <c r="BE257" s="43">
        <v>78.5</v>
      </c>
      <c r="BF257" s="39">
        <v>3.56</v>
      </c>
      <c r="BG257" s="43">
        <v>52.1</v>
      </c>
      <c r="BH257" s="39">
        <v>1.94</v>
      </c>
      <c r="BI257" s="43">
        <v>8.4</v>
      </c>
      <c r="BJ257" s="39">
        <v>2.44</v>
      </c>
      <c r="BK257" s="29"/>
    </row>
    <row r="258" spans="1:63" x14ac:dyDescent="0.35">
      <c r="A258">
        <v>10</v>
      </c>
      <c r="B258" t="s">
        <v>544</v>
      </c>
      <c r="C258" t="s">
        <v>545</v>
      </c>
      <c r="D258" s="21">
        <v>8.48E-2</v>
      </c>
      <c r="E258" s="22">
        <v>2.5</v>
      </c>
      <c r="F258" s="21">
        <v>0.30819999999999997</v>
      </c>
      <c r="G258" s="22">
        <v>5.09</v>
      </c>
      <c r="H258" s="21">
        <v>0.24049999999999999</v>
      </c>
      <c r="I258" s="22">
        <v>5.0999999999999996</v>
      </c>
      <c r="J258" s="23">
        <v>0.54869999999999997</v>
      </c>
      <c r="K258" s="22">
        <v>5.09</v>
      </c>
      <c r="L258" s="23">
        <v>334.88</v>
      </c>
      <c r="M258" s="29">
        <f t="shared" si="3"/>
        <v>1056.73</v>
      </c>
      <c r="N258" s="38">
        <v>311.26</v>
      </c>
      <c r="O258" s="39">
        <v>1.27</v>
      </c>
      <c r="P258" s="38">
        <v>362.34</v>
      </c>
      <c r="Q258" s="39">
        <v>1.23</v>
      </c>
      <c r="R258" s="29"/>
      <c r="S258" s="23">
        <v>359.51</v>
      </c>
      <c r="T258" s="22">
        <v>2.2999999999999998</v>
      </c>
      <c r="U258" s="23">
        <v>359.51</v>
      </c>
      <c r="V258" s="22">
        <v>2.2999999999999998</v>
      </c>
      <c r="W258" s="23">
        <v>359.51</v>
      </c>
      <c r="X258" s="22">
        <v>2.2999999999999998</v>
      </c>
      <c r="Y258" s="23">
        <v>359.51</v>
      </c>
      <c r="Z258" s="22">
        <v>2.2999999999999998</v>
      </c>
      <c r="AA258" s="23">
        <v>359.51</v>
      </c>
      <c r="AB258" s="22">
        <v>2.2999999999999998</v>
      </c>
      <c r="AC258" s="23">
        <v>359.51</v>
      </c>
      <c r="AD258" s="22">
        <v>2.2999999999999998</v>
      </c>
      <c r="AE258" s="23">
        <v>359.51</v>
      </c>
      <c r="AF258" s="22">
        <v>2.2999999999999998</v>
      </c>
      <c r="AG258" s="23">
        <v>1514.51</v>
      </c>
      <c r="AH258" s="22">
        <v>8.4600000000000009</v>
      </c>
      <c r="AI258" s="23">
        <v>1934.51</v>
      </c>
      <c r="AJ258" s="22">
        <v>8.9</v>
      </c>
      <c r="AK258" s="23">
        <v>5609.51</v>
      </c>
      <c r="AL258" s="22">
        <v>9.9600000000000009</v>
      </c>
      <c r="AM258" s="23">
        <v>30809.51</v>
      </c>
      <c r="AN258" s="22">
        <v>10.42</v>
      </c>
      <c r="AO258" s="29"/>
      <c r="AP258" s="40">
        <v>0</v>
      </c>
      <c r="AQ258" s="41">
        <v>0</v>
      </c>
      <c r="AR258" s="40">
        <v>1005.65</v>
      </c>
      <c r="AS258" s="41">
        <v>2.04</v>
      </c>
      <c r="AT258" s="40">
        <v>1056.73</v>
      </c>
      <c r="AU258" s="41">
        <v>1.99</v>
      </c>
      <c r="AV258" s="29"/>
      <c r="AW258" s="42">
        <v>1.89</v>
      </c>
      <c r="AX258" s="42">
        <v>3.25</v>
      </c>
      <c r="AY258" s="22">
        <v>2.2000000000000002</v>
      </c>
      <c r="AZ258" s="42">
        <v>0</v>
      </c>
      <c r="BA258" s="22">
        <v>0</v>
      </c>
      <c r="BB258" s="29"/>
      <c r="BC258" s="43">
        <v>86.5</v>
      </c>
      <c r="BD258" s="39">
        <v>3.14</v>
      </c>
      <c r="BE258" s="43">
        <v>78.5</v>
      </c>
      <c r="BF258" s="39">
        <v>3.56</v>
      </c>
      <c r="BG258" s="43">
        <v>52</v>
      </c>
      <c r="BH258" s="39">
        <v>4</v>
      </c>
      <c r="BI258" s="43">
        <v>13.8</v>
      </c>
      <c r="BJ258" s="39">
        <v>33.979999999999997</v>
      </c>
      <c r="BK258" s="29"/>
    </row>
    <row r="259" spans="1:63" x14ac:dyDescent="0.35">
      <c r="A259">
        <v>10</v>
      </c>
      <c r="B259" t="s">
        <v>546</v>
      </c>
      <c r="C259" t="s">
        <v>547</v>
      </c>
      <c r="D259" s="21">
        <v>7.3800000000000004E-2</v>
      </c>
      <c r="E259" s="22">
        <v>3.87</v>
      </c>
      <c r="F259" s="21">
        <v>0.1968</v>
      </c>
      <c r="G259" s="22">
        <v>4.4800000000000004</v>
      </c>
      <c r="H259" s="21">
        <v>0.15740000000000001</v>
      </c>
      <c r="I259" s="22">
        <v>4.47</v>
      </c>
      <c r="J259" s="23">
        <v>0.35420000000000001</v>
      </c>
      <c r="K259" s="22">
        <v>4.4800000000000004</v>
      </c>
      <c r="L259" s="23">
        <v>388.37</v>
      </c>
      <c r="M259" s="29">
        <f t="shared" si="3"/>
        <v>904.34</v>
      </c>
      <c r="N259" s="38">
        <v>181.53</v>
      </c>
      <c r="O259" s="39">
        <v>10.26</v>
      </c>
      <c r="P259" s="38">
        <v>235.98</v>
      </c>
      <c r="Q259" s="39">
        <v>8.5399999999999991</v>
      </c>
      <c r="R259" s="29"/>
      <c r="S259" s="23">
        <v>186.72</v>
      </c>
      <c r="T259" s="22">
        <v>3.51</v>
      </c>
      <c r="U259" s="23">
        <v>279.99</v>
      </c>
      <c r="V259" s="22">
        <v>3.49</v>
      </c>
      <c r="W259" s="23">
        <v>186.72</v>
      </c>
      <c r="X259" s="22">
        <v>3.51</v>
      </c>
      <c r="Y259" s="23">
        <v>279.99</v>
      </c>
      <c r="Z259" s="22">
        <v>3.49</v>
      </c>
      <c r="AA259" s="23">
        <v>279.99</v>
      </c>
      <c r="AB259" s="22">
        <v>3.49</v>
      </c>
      <c r="AC259" s="23">
        <v>559.98</v>
      </c>
      <c r="AD259" s="22">
        <v>3.49</v>
      </c>
      <c r="AE259" s="23">
        <v>559.98</v>
      </c>
      <c r="AF259" s="22">
        <v>3.49</v>
      </c>
      <c r="AG259" s="23">
        <v>1679.94</v>
      </c>
      <c r="AH259" s="22">
        <v>3.49</v>
      </c>
      <c r="AI259" s="23">
        <v>2239.92</v>
      </c>
      <c r="AJ259" s="22">
        <v>3.49</v>
      </c>
      <c r="AK259" s="23">
        <v>5039.82</v>
      </c>
      <c r="AL259" s="22">
        <v>3.49</v>
      </c>
      <c r="AM259" s="23">
        <v>24079.14</v>
      </c>
      <c r="AN259" s="22">
        <v>3.49</v>
      </c>
      <c r="AO259" s="29"/>
      <c r="AP259" s="40">
        <v>0</v>
      </c>
      <c r="AQ259" s="41">
        <v>0</v>
      </c>
      <c r="AR259" s="40">
        <v>756.62</v>
      </c>
      <c r="AS259" s="41">
        <v>5.24</v>
      </c>
      <c r="AT259" s="40">
        <v>904.34</v>
      </c>
      <c r="AU259" s="41">
        <v>4.93</v>
      </c>
      <c r="AV259" s="29"/>
      <c r="AW259" s="42">
        <v>1.8</v>
      </c>
      <c r="AX259" s="42">
        <v>4.59</v>
      </c>
      <c r="AY259" s="22">
        <v>7.63</v>
      </c>
      <c r="AZ259" s="42">
        <v>0</v>
      </c>
      <c r="BA259" s="22">
        <v>0</v>
      </c>
      <c r="BB259" s="29"/>
      <c r="BC259" s="43">
        <v>86.85</v>
      </c>
      <c r="BD259" s="39">
        <v>3.58</v>
      </c>
      <c r="BE259" s="43">
        <v>78.5</v>
      </c>
      <c r="BF259" s="39">
        <v>3.56</v>
      </c>
      <c r="BG259" s="43">
        <v>52.1</v>
      </c>
      <c r="BH259" s="39">
        <v>1.96</v>
      </c>
      <c r="BI259" s="43">
        <v>8</v>
      </c>
      <c r="BJ259" s="39">
        <v>3.9</v>
      </c>
      <c r="BK259" s="29"/>
    </row>
    <row r="260" spans="1:63" x14ac:dyDescent="0.35">
      <c r="A260">
        <v>10</v>
      </c>
      <c r="B260" t="s">
        <v>548</v>
      </c>
      <c r="C260" t="s">
        <v>549</v>
      </c>
      <c r="D260" s="21">
        <v>8.4199999999999997E-2</v>
      </c>
      <c r="E260" s="22">
        <v>6.75</v>
      </c>
      <c r="F260" s="21">
        <v>0.3211</v>
      </c>
      <c r="G260" s="22">
        <v>6.37</v>
      </c>
      <c r="H260" s="21">
        <v>0.26869999999999999</v>
      </c>
      <c r="I260" s="22">
        <v>5.86</v>
      </c>
      <c r="J260" s="23">
        <v>0.58979999999999999</v>
      </c>
      <c r="K260" s="22">
        <v>6.14</v>
      </c>
      <c r="L260" s="23">
        <v>470.09</v>
      </c>
      <c r="M260" s="29">
        <f t="shared" si="3"/>
        <v>950.92</v>
      </c>
      <c r="N260" s="38">
        <v>195.46</v>
      </c>
      <c r="O260" s="39">
        <v>0</v>
      </c>
      <c r="P260" s="38">
        <v>251.93</v>
      </c>
      <c r="Q260" s="39">
        <v>0</v>
      </c>
      <c r="R260" s="29"/>
      <c r="S260" s="23">
        <v>228.9</v>
      </c>
      <c r="T260" s="22">
        <v>6.75</v>
      </c>
      <c r="U260" s="23">
        <v>228.9</v>
      </c>
      <c r="V260" s="22">
        <v>6.75</v>
      </c>
      <c r="W260" s="23" t="s">
        <v>773</v>
      </c>
      <c r="X260" s="22" t="s">
        <v>773</v>
      </c>
      <c r="Y260" s="23" t="s">
        <v>773</v>
      </c>
      <c r="Z260" s="22" t="s">
        <v>773</v>
      </c>
      <c r="AA260" s="23" t="s">
        <v>773</v>
      </c>
      <c r="AB260" s="22" t="s">
        <v>773</v>
      </c>
      <c r="AC260" s="23" t="s">
        <v>773</v>
      </c>
      <c r="AD260" s="22" t="s">
        <v>773</v>
      </c>
      <c r="AE260" s="23" t="s">
        <v>773</v>
      </c>
      <c r="AF260" s="22" t="s">
        <v>773</v>
      </c>
      <c r="AG260" s="23" t="s">
        <v>773</v>
      </c>
      <c r="AH260" s="22" t="s">
        <v>773</v>
      </c>
      <c r="AI260" s="23" t="s">
        <v>773</v>
      </c>
      <c r="AJ260" s="22" t="s">
        <v>773</v>
      </c>
      <c r="AK260" s="23" t="s">
        <v>773</v>
      </c>
      <c r="AL260" s="22" t="s">
        <v>773</v>
      </c>
      <c r="AM260" s="23" t="s">
        <v>773</v>
      </c>
      <c r="AN260" s="22" t="s">
        <v>773</v>
      </c>
      <c r="AO260" s="29"/>
      <c r="AP260" s="40">
        <v>0</v>
      </c>
      <c r="AQ260" s="41">
        <v>0</v>
      </c>
      <c r="AR260" s="40">
        <v>894.44999999999993</v>
      </c>
      <c r="AS260" s="41">
        <v>6.7</v>
      </c>
      <c r="AT260" s="40">
        <v>950.92</v>
      </c>
      <c r="AU260" s="41">
        <v>6.28</v>
      </c>
      <c r="AV260" s="29"/>
      <c r="AW260" s="42">
        <v>1.4</v>
      </c>
      <c r="AX260" s="42">
        <v>1.4</v>
      </c>
      <c r="AY260" s="22">
        <v>0</v>
      </c>
      <c r="AZ260" s="42">
        <v>0</v>
      </c>
      <c r="BA260" s="22">
        <v>0</v>
      </c>
      <c r="BB260" s="29"/>
      <c r="BC260" s="43">
        <v>86.85</v>
      </c>
      <c r="BD260" s="39">
        <v>3.58</v>
      </c>
      <c r="BE260" s="43">
        <v>78.5</v>
      </c>
      <c r="BF260" s="39">
        <v>3.56</v>
      </c>
      <c r="BG260" s="43">
        <v>52.1</v>
      </c>
      <c r="BH260" s="39">
        <v>1.96</v>
      </c>
      <c r="BI260" s="43">
        <v>17.149999999999999</v>
      </c>
      <c r="BJ260" s="39">
        <v>2.08</v>
      </c>
      <c r="BK260" s="29"/>
    </row>
    <row r="261" spans="1:63" x14ac:dyDescent="0.35">
      <c r="A261">
        <v>10</v>
      </c>
      <c r="B261" t="s">
        <v>550</v>
      </c>
      <c r="C261" t="s">
        <v>551</v>
      </c>
      <c r="D261" s="21">
        <v>8.0299999999999996E-2</v>
      </c>
      <c r="E261" s="22">
        <v>7.37</v>
      </c>
      <c r="F261" s="21">
        <v>0.26119999999999999</v>
      </c>
      <c r="G261" s="22">
        <v>20.190000000000001</v>
      </c>
      <c r="H261" s="21">
        <v>0.20380000000000001</v>
      </c>
      <c r="I261" s="22">
        <v>18.510000000000002</v>
      </c>
      <c r="J261" s="23">
        <v>0.46499999999999997</v>
      </c>
      <c r="K261" s="22">
        <v>19.45</v>
      </c>
      <c r="L261" s="23">
        <v>417.8</v>
      </c>
      <c r="M261" s="29">
        <f t="shared" ref="M261:M273" si="4">L261+P261+U261</f>
        <v>1004.12</v>
      </c>
      <c r="N261" s="38">
        <v>388.8</v>
      </c>
      <c r="O261" s="39">
        <v>5.47</v>
      </c>
      <c r="P261" s="38">
        <v>388.8</v>
      </c>
      <c r="Q261" s="39">
        <v>5.47</v>
      </c>
      <c r="R261" s="29"/>
      <c r="S261" s="23">
        <v>197.52</v>
      </c>
      <c r="T261" s="22">
        <v>3.85</v>
      </c>
      <c r="U261" s="23">
        <v>197.52</v>
      </c>
      <c r="V261" s="22">
        <v>3.85</v>
      </c>
      <c r="W261" s="23">
        <v>197.52</v>
      </c>
      <c r="X261" s="22">
        <v>3.85</v>
      </c>
      <c r="Y261" s="23">
        <v>197.52</v>
      </c>
      <c r="Z261" s="22">
        <v>3.85</v>
      </c>
      <c r="AA261" s="23">
        <v>197.52</v>
      </c>
      <c r="AB261" s="22">
        <v>3.85</v>
      </c>
      <c r="AC261" s="23">
        <v>197.52</v>
      </c>
      <c r="AD261" s="22">
        <v>3.85</v>
      </c>
      <c r="AE261" s="23">
        <v>197.52</v>
      </c>
      <c r="AF261" s="22">
        <v>3.85</v>
      </c>
      <c r="AG261" s="23">
        <v>908.88</v>
      </c>
      <c r="AH261" s="22">
        <v>3.85</v>
      </c>
      <c r="AI261" s="23">
        <v>908.88</v>
      </c>
      <c r="AJ261" s="22">
        <v>3.85</v>
      </c>
      <c r="AK261" s="23">
        <v>2118</v>
      </c>
      <c r="AL261" s="22">
        <v>3.86</v>
      </c>
      <c r="AM261" s="23">
        <v>8867.2800000000007</v>
      </c>
      <c r="AN261" s="22">
        <v>3.87</v>
      </c>
      <c r="AO261" s="29"/>
      <c r="AP261" s="40">
        <v>0</v>
      </c>
      <c r="AQ261" s="41">
        <v>0</v>
      </c>
      <c r="AR261" s="40">
        <v>1004.12</v>
      </c>
      <c r="AS261" s="41">
        <v>5.92</v>
      </c>
      <c r="AT261" s="40">
        <v>1004.12</v>
      </c>
      <c r="AU261" s="41">
        <v>5.92</v>
      </c>
      <c r="AV261" s="29"/>
      <c r="AW261" s="42">
        <v>2.5</v>
      </c>
      <c r="AX261" s="42">
        <v>2.5</v>
      </c>
      <c r="AY261" s="22">
        <v>85.19</v>
      </c>
      <c r="AZ261" s="42">
        <v>0</v>
      </c>
      <c r="BA261" s="22">
        <v>0</v>
      </c>
      <c r="BB261" s="29"/>
      <c r="BC261" s="43">
        <v>86.85</v>
      </c>
      <c r="BD261" s="39">
        <v>3.58</v>
      </c>
      <c r="BE261" s="43">
        <v>78.5</v>
      </c>
      <c r="BF261" s="39">
        <v>3.56</v>
      </c>
      <c r="BG261" s="43">
        <v>52.1</v>
      </c>
      <c r="BH261" s="39">
        <v>1.96</v>
      </c>
      <c r="BI261" s="43">
        <v>11</v>
      </c>
      <c r="BJ261" s="39">
        <v>4.76</v>
      </c>
      <c r="BK261" s="29"/>
    </row>
    <row r="262" spans="1:63" x14ac:dyDescent="0.35">
      <c r="A262">
        <v>10</v>
      </c>
      <c r="B262" t="s">
        <v>552</v>
      </c>
      <c r="C262" t="s">
        <v>553</v>
      </c>
      <c r="D262" s="21">
        <v>7.22E-2</v>
      </c>
      <c r="E262" s="22">
        <v>4.47</v>
      </c>
      <c r="F262" s="21">
        <v>0.18870000000000001</v>
      </c>
      <c r="G262" s="22">
        <v>6.33</v>
      </c>
      <c r="H262" s="21">
        <v>0.17019999999999999</v>
      </c>
      <c r="I262" s="22">
        <v>6.34</v>
      </c>
      <c r="J262" s="23">
        <v>0.3589</v>
      </c>
      <c r="K262" s="22">
        <v>6.34</v>
      </c>
      <c r="L262" s="23">
        <v>358.5</v>
      </c>
      <c r="M262" s="29">
        <f t="shared" si="4"/>
        <v>865.47</v>
      </c>
      <c r="N262" s="38">
        <v>181.16</v>
      </c>
      <c r="O262" s="39">
        <v>18.02</v>
      </c>
      <c r="P262" s="38">
        <v>220.97</v>
      </c>
      <c r="Q262" s="39">
        <v>20.63</v>
      </c>
      <c r="R262" s="29"/>
      <c r="S262" s="23">
        <v>95</v>
      </c>
      <c r="T262" s="22">
        <v>10.47</v>
      </c>
      <c r="U262" s="23">
        <v>286</v>
      </c>
      <c r="V262" s="22">
        <v>10</v>
      </c>
      <c r="W262" s="23">
        <v>200</v>
      </c>
      <c r="X262" s="22">
        <v>9.89</v>
      </c>
      <c r="Y262" s="23">
        <v>452</v>
      </c>
      <c r="Z262" s="22">
        <v>9.98</v>
      </c>
      <c r="AA262" s="23">
        <v>452</v>
      </c>
      <c r="AB262" s="22">
        <v>9.98</v>
      </c>
      <c r="AC262" s="23">
        <v>791</v>
      </c>
      <c r="AD262" s="22">
        <v>10.01</v>
      </c>
      <c r="AE262" s="23">
        <v>791</v>
      </c>
      <c r="AF262" s="22">
        <v>10.01</v>
      </c>
      <c r="AG262" s="23">
        <v>4193</v>
      </c>
      <c r="AH262" s="22">
        <v>9.99</v>
      </c>
      <c r="AI262" s="23">
        <v>4193</v>
      </c>
      <c r="AJ262" s="22">
        <v>9.99</v>
      </c>
      <c r="AK262" s="23">
        <v>13594</v>
      </c>
      <c r="AL262" s="22">
        <v>10</v>
      </c>
      <c r="AM262" s="23">
        <v>41052</v>
      </c>
      <c r="AN262" s="22">
        <v>10</v>
      </c>
      <c r="AO262" s="29"/>
      <c r="AP262" s="40">
        <v>0</v>
      </c>
      <c r="AQ262" s="41">
        <v>0</v>
      </c>
      <c r="AR262" s="40">
        <v>634.66</v>
      </c>
      <c r="AS262" s="41">
        <v>8.92</v>
      </c>
      <c r="AT262" s="40">
        <v>865.47</v>
      </c>
      <c r="AU262" s="41">
        <v>10.06</v>
      </c>
      <c r="AV262" s="29"/>
      <c r="AW262" s="42">
        <v>1.77</v>
      </c>
      <c r="AX262" s="42">
        <v>1.87</v>
      </c>
      <c r="AY262" s="22">
        <v>2.75</v>
      </c>
      <c r="AZ262" s="42">
        <v>0</v>
      </c>
      <c r="BA262" s="22">
        <v>0</v>
      </c>
      <c r="BB262" s="29"/>
      <c r="BC262" s="43">
        <v>86.85</v>
      </c>
      <c r="BD262" s="39">
        <v>3.55</v>
      </c>
      <c r="BE262" s="43">
        <v>78.5</v>
      </c>
      <c r="BF262" s="39">
        <v>3.56</v>
      </c>
      <c r="BG262" s="43">
        <v>52.1</v>
      </c>
      <c r="BH262" s="39">
        <v>1.96</v>
      </c>
      <c r="BI262" s="43">
        <v>9.6</v>
      </c>
      <c r="BJ262" s="39">
        <v>3.23</v>
      </c>
      <c r="BK262" s="29"/>
    </row>
    <row r="263" spans="1:63" x14ac:dyDescent="0.35">
      <c r="A263">
        <v>10</v>
      </c>
      <c r="B263" t="s">
        <v>554</v>
      </c>
      <c r="C263" t="s">
        <v>555</v>
      </c>
      <c r="D263" s="21">
        <v>0.10857</v>
      </c>
      <c r="E263" s="22">
        <v>1.0900000000000001</v>
      </c>
      <c r="F263" s="21">
        <v>0.22566</v>
      </c>
      <c r="G263" s="22">
        <v>-9.9600000000000009</v>
      </c>
      <c r="H263" s="21">
        <v>0.19228000000000001</v>
      </c>
      <c r="I263" s="22">
        <v>-7.17</v>
      </c>
      <c r="J263" s="23">
        <v>0.41793999999999998</v>
      </c>
      <c r="K263" s="22">
        <v>-8.6999999999999993</v>
      </c>
      <c r="L263" s="23">
        <v>537.6</v>
      </c>
      <c r="M263" s="29">
        <f t="shared" si="4"/>
        <v>1150.8800000000001</v>
      </c>
      <c r="N263" s="38">
        <v>352.26</v>
      </c>
      <c r="O263" s="39">
        <v>-0.37</v>
      </c>
      <c r="P263" s="38">
        <v>358.28</v>
      </c>
      <c r="Q263" s="39">
        <v>-0.36</v>
      </c>
      <c r="R263" s="29"/>
      <c r="S263" s="23">
        <v>255</v>
      </c>
      <c r="T263" s="22">
        <v>5.81</v>
      </c>
      <c r="U263" s="23">
        <v>255</v>
      </c>
      <c r="V263" s="22">
        <v>5.81</v>
      </c>
      <c r="W263" s="23">
        <v>255</v>
      </c>
      <c r="X263" s="22">
        <v>5.81</v>
      </c>
      <c r="Y263" s="23">
        <v>303</v>
      </c>
      <c r="Z263" s="22">
        <v>5.94</v>
      </c>
      <c r="AA263" s="23">
        <v>352</v>
      </c>
      <c r="AB263" s="22">
        <v>5.71</v>
      </c>
      <c r="AC263" s="23">
        <v>352</v>
      </c>
      <c r="AD263" s="22">
        <v>5.71</v>
      </c>
      <c r="AE263" s="23">
        <v>352</v>
      </c>
      <c r="AF263" s="22">
        <v>5.71</v>
      </c>
      <c r="AG263" s="23">
        <v>2864</v>
      </c>
      <c r="AH263" s="22">
        <v>5.41</v>
      </c>
      <c r="AI263" s="23">
        <v>3492</v>
      </c>
      <c r="AJ263" s="22">
        <v>5.4</v>
      </c>
      <c r="AK263" s="23">
        <v>8547</v>
      </c>
      <c r="AL263" s="22">
        <v>5.41</v>
      </c>
      <c r="AM263" s="23">
        <v>25167</v>
      </c>
      <c r="AN263" s="22">
        <v>5.8</v>
      </c>
      <c r="AO263" s="29"/>
      <c r="AP263" s="40">
        <v>0</v>
      </c>
      <c r="AQ263" s="41">
        <v>0</v>
      </c>
      <c r="AR263" s="40">
        <v>1144.8600000000001</v>
      </c>
      <c r="AS263" s="41">
        <v>1.64</v>
      </c>
      <c r="AT263" s="40">
        <v>1150.8800000000001</v>
      </c>
      <c r="AU263" s="41">
        <v>1.63</v>
      </c>
      <c r="AV263" s="29"/>
      <c r="AW263" s="42">
        <v>1.23</v>
      </c>
      <c r="AX263" s="42">
        <v>1.23</v>
      </c>
      <c r="AY263" s="22">
        <v>4.24</v>
      </c>
      <c r="AZ263" s="42">
        <v>0</v>
      </c>
      <c r="BA263" s="22">
        <v>0</v>
      </c>
      <c r="BB263" s="29"/>
      <c r="BC263" s="43">
        <v>86.85</v>
      </c>
      <c r="BD263" s="39">
        <v>3.55</v>
      </c>
      <c r="BE263" s="43">
        <v>78.5</v>
      </c>
      <c r="BF263" s="39">
        <v>3.56</v>
      </c>
      <c r="BG263" s="43">
        <v>52.1</v>
      </c>
      <c r="BH263" s="39">
        <v>1.94</v>
      </c>
      <c r="BI263" s="43">
        <v>21</v>
      </c>
      <c r="BJ263" s="39">
        <v>5</v>
      </c>
      <c r="BK263" s="29"/>
    </row>
    <row r="264" spans="1:63" x14ac:dyDescent="0.35">
      <c r="A264">
        <v>10</v>
      </c>
      <c r="B264" t="s">
        <v>556</v>
      </c>
      <c r="C264" t="s">
        <v>557</v>
      </c>
      <c r="D264" s="21">
        <v>0.1062</v>
      </c>
      <c r="E264" s="22">
        <v>4.8099999999999996</v>
      </c>
      <c r="F264" s="21">
        <v>0.33810000000000001</v>
      </c>
      <c r="G264" s="22">
        <v>3.54</v>
      </c>
      <c r="H264" s="21">
        <v>0.28000000000000003</v>
      </c>
      <c r="I264" s="22">
        <v>12.48</v>
      </c>
      <c r="J264" s="23">
        <v>0.61810000000000009</v>
      </c>
      <c r="K264" s="22">
        <v>7.41</v>
      </c>
      <c r="L264" s="23">
        <v>514.61</v>
      </c>
      <c r="M264" s="29">
        <f t="shared" si="4"/>
        <v>993.54</v>
      </c>
      <c r="N264" s="38">
        <v>190.37</v>
      </c>
      <c r="O264" s="39">
        <v>-11.49</v>
      </c>
      <c r="P264" s="38">
        <v>276.73</v>
      </c>
      <c r="Q264" s="39">
        <v>-4.3</v>
      </c>
      <c r="R264" s="29"/>
      <c r="S264" s="23">
        <v>202.2</v>
      </c>
      <c r="T264" s="22">
        <v>2.74</v>
      </c>
      <c r="U264" s="23">
        <v>202.2</v>
      </c>
      <c r="V264" s="22">
        <v>2.74</v>
      </c>
      <c r="W264" s="23">
        <v>202.2</v>
      </c>
      <c r="X264" s="22">
        <v>2.74</v>
      </c>
      <c r="Y264" s="23">
        <v>202.2</v>
      </c>
      <c r="Z264" s="22">
        <v>2.74</v>
      </c>
      <c r="AA264" s="23">
        <v>387.2</v>
      </c>
      <c r="AB264" s="22">
        <v>2.76</v>
      </c>
      <c r="AC264" s="23">
        <v>572.20000000000005</v>
      </c>
      <c r="AD264" s="22">
        <v>2.77</v>
      </c>
      <c r="AE264" s="23">
        <v>757.2</v>
      </c>
      <c r="AF264" s="22">
        <v>2.77</v>
      </c>
      <c r="AG264" s="23">
        <v>3717.2</v>
      </c>
      <c r="AH264" s="22">
        <v>2.78</v>
      </c>
      <c r="AI264" s="23">
        <v>4457.2</v>
      </c>
      <c r="AJ264" s="22">
        <v>2.78</v>
      </c>
      <c r="AK264" s="23">
        <v>10932.2</v>
      </c>
      <c r="AL264" s="22">
        <v>2.78</v>
      </c>
      <c r="AM264" s="23">
        <v>55332.2</v>
      </c>
      <c r="AN264" s="22">
        <v>2.78</v>
      </c>
      <c r="AO264" s="29"/>
      <c r="AP264" s="40">
        <v>0</v>
      </c>
      <c r="AQ264" s="41">
        <v>0</v>
      </c>
      <c r="AR264" s="40">
        <v>907.18000000000006</v>
      </c>
      <c r="AS264" s="41">
        <v>0.48</v>
      </c>
      <c r="AT264" s="40">
        <v>993.54</v>
      </c>
      <c r="AU264" s="41">
        <v>1.7</v>
      </c>
      <c r="AV264" s="29"/>
      <c r="AW264" s="42">
        <v>1.95</v>
      </c>
      <c r="AX264" s="42">
        <v>2.25</v>
      </c>
      <c r="AY264" s="22">
        <v>0</v>
      </c>
      <c r="AZ264" s="42">
        <v>0</v>
      </c>
      <c r="BA264" s="22">
        <v>0</v>
      </c>
      <c r="BB264" s="29"/>
      <c r="BC264" s="43">
        <v>86.85</v>
      </c>
      <c r="BD264" s="39">
        <v>3.58</v>
      </c>
      <c r="BE264" s="43">
        <v>78.5</v>
      </c>
      <c r="BF264" s="39">
        <v>3.56</v>
      </c>
      <c r="BG264" s="43">
        <v>52.1</v>
      </c>
      <c r="BH264" s="39">
        <v>1.96</v>
      </c>
      <c r="BI264" s="43">
        <v>12</v>
      </c>
      <c r="BJ264" s="39">
        <v>-5.88</v>
      </c>
      <c r="BK264" s="29"/>
    </row>
    <row r="265" spans="1:63" x14ac:dyDescent="0.35">
      <c r="A265">
        <v>10</v>
      </c>
      <c r="B265" t="s">
        <v>558</v>
      </c>
      <c r="C265" t="s">
        <v>559</v>
      </c>
      <c r="D265" s="21">
        <v>5.6399999999999999E-2</v>
      </c>
      <c r="E265" s="22">
        <v>7.04</v>
      </c>
      <c r="F265" s="21">
        <v>0.22750000000000001</v>
      </c>
      <c r="G265" s="22">
        <v>7.89</v>
      </c>
      <c r="H265" s="21">
        <v>0.18210000000000001</v>
      </c>
      <c r="I265" s="22">
        <v>7.44</v>
      </c>
      <c r="J265" s="23">
        <v>0.40960000000000002</v>
      </c>
      <c r="K265" s="22">
        <v>7.69</v>
      </c>
      <c r="L265" s="23">
        <v>298.68</v>
      </c>
      <c r="M265" s="29">
        <f t="shared" si="4"/>
        <v>891</v>
      </c>
      <c r="N265" s="38">
        <v>266.39999999999998</v>
      </c>
      <c r="O265" s="39">
        <v>1.98</v>
      </c>
      <c r="P265" s="38">
        <v>394.56</v>
      </c>
      <c r="Q265" s="39">
        <v>1.99</v>
      </c>
      <c r="R265" s="29"/>
      <c r="S265" s="23">
        <v>197.76</v>
      </c>
      <c r="T265" s="22">
        <v>1.98</v>
      </c>
      <c r="U265" s="23">
        <v>197.76</v>
      </c>
      <c r="V265" s="22">
        <v>1.98</v>
      </c>
      <c r="W265" s="23">
        <v>197.76</v>
      </c>
      <c r="X265" s="22">
        <v>1.98</v>
      </c>
      <c r="Y265" s="23">
        <v>197.76</v>
      </c>
      <c r="Z265" s="22">
        <v>1.98</v>
      </c>
      <c r="AA265" s="23">
        <v>197.76</v>
      </c>
      <c r="AB265" s="22">
        <v>1.98</v>
      </c>
      <c r="AC265" s="23">
        <v>197.76</v>
      </c>
      <c r="AD265" s="22">
        <v>1.98</v>
      </c>
      <c r="AE265" s="23">
        <v>197.76</v>
      </c>
      <c r="AF265" s="22">
        <v>1.98</v>
      </c>
      <c r="AG265" s="23">
        <v>876.66</v>
      </c>
      <c r="AH265" s="22">
        <v>2.3199999999999998</v>
      </c>
      <c r="AI265" s="23">
        <v>1044.6600000000001</v>
      </c>
      <c r="AJ265" s="22">
        <v>2.42</v>
      </c>
      <c r="AK265" s="23">
        <v>2514.66</v>
      </c>
      <c r="AL265" s="22">
        <v>2.72</v>
      </c>
      <c r="AM265" s="23">
        <v>12594.66</v>
      </c>
      <c r="AN265" s="22">
        <v>2.9</v>
      </c>
      <c r="AO265" s="29"/>
      <c r="AP265" s="40">
        <v>0</v>
      </c>
      <c r="AQ265" s="41">
        <v>0</v>
      </c>
      <c r="AR265" s="40">
        <v>762.83999999999992</v>
      </c>
      <c r="AS265" s="41">
        <v>3.9</v>
      </c>
      <c r="AT265" s="40">
        <v>891</v>
      </c>
      <c r="AU265" s="41">
        <v>3.62</v>
      </c>
      <c r="AV265" s="29"/>
      <c r="AW265" s="42">
        <v>2.02</v>
      </c>
      <c r="AX265" s="42">
        <v>3.95</v>
      </c>
      <c r="AY265" s="22">
        <v>0</v>
      </c>
      <c r="AZ265" s="42">
        <v>0</v>
      </c>
      <c r="BA265" s="22">
        <v>0</v>
      </c>
      <c r="BB265" s="29"/>
      <c r="BC265" s="43">
        <v>86.85</v>
      </c>
      <c r="BD265" s="39">
        <v>3.58</v>
      </c>
      <c r="BE265" s="43">
        <v>78.5</v>
      </c>
      <c r="BF265" s="39">
        <v>3.56</v>
      </c>
      <c r="BG265" s="43">
        <v>52.1</v>
      </c>
      <c r="BH265" s="39">
        <v>1.96</v>
      </c>
      <c r="BI265" s="43">
        <v>10.8</v>
      </c>
      <c r="BJ265" s="39">
        <v>0</v>
      </c>
      <c r="BK265" s="29"/>
    </row>
    <row r="266" spans="1:63" x14ac:dyDescent="0.35">
      <c r="A266">
        <v>10</v>
      </c>
      <c r="B266" t="s">
        <v>560</v>
      </c>
      <c r="C266" t="s">
        <v>561</v>
      </c>
      <c r="D266" s="21">
        <v>0.10680000000000001</v>
      </c>
      <c r="E266" s="22">
        <v>9.19</v>
      </c>
      <c r="F266" s="21">
        <v>0.30940000000000001</v>
      </c>
      <c r="G266" s="22">
        <v>8.9700000000000006</v>
      </c>
      <c r="H266" s="21">
        <v>0.24560000000000001</v>
      </c>
      <c r="I266" s="22">
        <v>8.99</v>
      </c>
      <c r="J266" s="23">
        <v>0.55500000000000005</v>
      </c>
      <c r="K266" s="22">
        <v>8.98</v>
      </c>
      <c r="L266" s="23">
        <v>473.68</v>
      </c>
      <c r="M266" s="29">
        <f t="shared" si="4"/>
        <v>1007.5500000000001</v>
      </c>
      <c r="N266" s="38">
        <v>239.1</v>
      </c>
      <c r="O266" s="39">
        <v>0</v>
      </c>
      <c r="P266" s="38">
        <v>305.27</v>
      </c>
      <c r="Q266" s="39">
        <v>0</v>
      </c>
      <c r="R266" s="29"/>
      <c r="S266" s="23">
        <v>228.6</v>
      </c>
      <c r="T266" s="22">
        <v>0</v>
      </c>
      <c r="U266" s="23">
        <v>228.6</v>
      </c>
      <c r="V266" s="22">
        <v>0</v>
      </c>
      <c r="W266" s="23">
        <v>228.6</v>
      </c>
      <c r="X266" s="22">
        <v>0</v>
      </c>
      <c r="Y266" s="23">
        <v>228.6</v>
      </c>
      <c r="Z266" s="22">
        <v>0</v>
      </c>
      <c r="AA266" s="23">
        <v>369.6</v>
      </c>
      <c r="AB266" s="22">
        <v>0</v>
      </c>
      <c r="AC266" s="23">
        <v>369.6</v>
      </c>
      <c r="AD266" s="22">
        <v>0</v>
      </c>
      <c r="AE266" s="23">
        <v>369.6</v>
      </c>
      <c r="AF266" s="22">
        <v>0</v>
      </c>
      <c r="AG266" s="23">
        <v>1356.6</v>
      </c>
      <c r="AH266" s="22">
        <v>0</v>
      </c>
      <c r="AI266" s="23">
        <v>1497.6</v>
      </c>
      <c r="AJ266" s="22">
        <v>0</v>
      </c>
      <c r="AK266" s="23">
        <v>3471.6</v>
      </c>
      <c r="AL266" s="22">
        <v>0</v>
      </c>
      <c r="AM266" s="23">
        <v>20127.599999999999</v>
      </c>
      <c r="AN266" s="22">
        <v>-13.09</v>
      </c>
      <c r="AO266" s="29"/>
      <c r="AP266" s="40">
        <v>0</v>
      </c>
      <c r="AQ266" s="41">
        <v>0</v>
      </c>
      <c r="AR266" s="40">
        <v>941.38</v>
      </c>
      <c r="AS266" s="41">
        <v>4.42</v>
      </c>
      <c r="AT266" s="40">
        <v>1007.5500000000001</v>
      </c>
      <c r="AU266" s="41">
        <v>4.12</v>
      </c>
      <c r="AV266" s="29"/>
      <c r="AW266" s="42">
        <v>1.65</v>
      </c>
      <c r="AX266" s="42">
        <v>1.65</v>
      </c>
      <c r="AY266" s="22">
        <v>3.12</v>
      </c>
      <c r="AZ266" s="42">
        <v>0</v>
      </c>
      <c r="BA266" s="22">
        <v>0</v>
      </c>
      <c r="BB266" s="29"/>
      <c r="BC266" s="43">
        <v>86.95</v>
      </c>
      <c r="BD266" s="39">
        <v>3.7</v>
      </c>
      <c r="BE266" s="43">
        <v>78.5</v>
      </c>
      <c r="BF266" s="39">
        <v>3.56</v>
      </c>
      <c r="BG266" s="43">
        <v>52.1</v>
      </c>
      <c r="BH266" s="39">
        <v>1.96</v>
      </c>
      <c r="BI266" s="43">
        <v>7.95</v>
      </c>
      <c r="BJ266" s="39">
        <v>2.58</v>
      </c>
      <c r="BK266" s="29"/>
    </row>
    <row r="267" spans="1:63" x14ac:dyDescent="0.35">
      <c r="A267">
        <v>10</v>
      </c>
      <c r="B267" t="s">
        <v>562</v>
      </c>
      <c r="C267" t="s">
        <v>563</v>
      </c>
      <c r="D267" s="21">
        <v>0.1062</v>
      </c>
      <c r="E267" s="22">
        <v>3.82</v>
      </c>
      <c r="F267" s="21">
        <v>0.2525</v>
      </c>
      <c r="G267" s="22">
        <v>6.27</v>
      </c>
      <c r="H267" s="21">
        <v>0.21210000000000001</v>
      </c>
      <c r="I267" s="22">
        <v>4.7</v>
      </c>
      <c r="J267" s="23">
        <v>0.46460000000000001</v>
      </c>
      <c r="K267" s="22">
        <v>5.55</v>
      </c>
      <c r="L267" s="23">
        <v>523.07000000000005</v>
      </c>
      <c r="M267" s="29">
        <f t="shared" si="4"/>
        <v>1065.42</v>
      </c>
      <c r="N267" s="38">
        <v>161.49</v>
      </c>
      <c r="O267" s="39">
        <v>5.18</v>
      </c>
      <c r="P267" s="38">
        <v>213.96</v>
      </c>
      <c r="Q267" s="39">
        <v>6.7</v>
      </c>
      <c r="R267" s="29"/>
      <c r="S267" s="23">
        <v>215.16</v>
      </c>
      <c r="T267" s="22">
        <v>3.3</v>
      </c>
      <c r="U267" s="23">
        <v>328.39</v>
      </c>
      <c r="V267" s="22">
        <v>3.3</v>
      </c>
      <c r="W267" s="23">
        <v>328.39</v>
      </c>
      <c r="X267" s="22">
        <v>3.3</v>
      </c>
      <c r="Y267" s="23">
        <v>487.4</v>
      </c>
      <c r="Z267" s="22">
        <v>3.3</v>
      </c>
      <c r="AA267" s="23">
        <v>672.02</v>
      </c>
      <c r="AB267" s="22">
        <v>3.3</v>
      </c>
      <c r="AC267" s="23">
        <v>672.02</v>
      </c>
      <c r="AD267" s="22">
        <v>3.3</v>
      </c>
      <c r="AE267" s="23">
        <v>1353.86</v>
      </c>
      <c r="AF267" s="22">
        <v>3.3</v>
      </c>
      <c r="AG267" s="23">
        <v>2379.8200000000002</v>
      </c>
      <c r="AH267" s="22">
        <v>3.3</v>
      </c>
      <c r="AI267" s="23">
        <v>2379.8200000000002</v>
      </c>
      <c r="AJ267" s="22">
        <v>3.3</v>
      </c>
      <c r="AK267" s="23">
        <v>6951.51</v>
      </c>
      <c r="AL267" s="22">
        <v>3.3</v>
      </c>
      <c r="AM267" s="23">
        <v>37834.54</v>
      </c>
      <c r="AN267" s="22">
        <v>3.3</v>
      </c>
      <c r="AO267" s="29"/>
      <c r="AP267" s="40">
        <v>0</v>
      </c>
      <c r="AQ267" s="41">
        <v>0</v>
      </c>
      <c r="AR267" s="40">
        <v>899.72</v>
      </c>
      <c r="AS267" s="41">
        <v>3.94</v>
      </c>
      <c r="AT267" s="40">
        <v>1065.42</v>
      </c>
      <c r="AU267" s="41">
        <v>4.2300000000000004</v>
      </c>
      <c r="AV267" s="29"/>
      <c r="AW267" s="42">
        <v>2.25</v>
      </c>
      <c r="AX267" s="42">
        <v>2.25</v>
      </c>
      <c r="AY267" s="22">
        <v>0</v>
      </c>
      <c r="AZ267" s="42">
        <v>62.42</v>
      </c>
      <c r="BA267" s="22">
        <v>3.29</v>
      </c>
      <c r="BB267" s="29"/>
      <c r="BC267" s="43">
        <v>86.85</v>
      </c>
      <c r="BD267" s="39">
        <v>3.58</v>
      </c>
      <c r="BE267" s="43">
        <v>78.5</v>
      </c>
      <c r="BF267" s="39">
        <v>3.56</v>
      </c>
      <c r="BG267" s="43">
        <v>52.1</v>
      </c>
      <c r="BH267" s="39">
        <v>1.96</v>
      </c>
      <c r="BI267" s="43">
        <v>8.8000000000000007</v>
      </c>
      <c r="BJ267" s="39">
        <v>0</v>
      </c>
      <c r="BK267" s="29"/>
    </row>
    <row r="268" spans="1:63" x14ac:dyDescent="0.35">
      <c r="A268">
        <v>10</v>
      </c>
      <c r="B268" t="s">
        <v>564</v>
      </c>
      <c r="C268" t="s">
        <v>565</v>
      </c>
      <c r="D268" s="21">
        <v>0.1053</v>
      </c>
      <c r="E268" s="22">
        <v>3.61</v>
      </c>
      <c r="F268" s="21">
        <v>0.2954</v>
      </c>
      <c r="G268" s="22">
        <v>3.74</v>
      </c>
      <c r="H268" s="21">
        <v>0.19059999999999999</v>
      </c>
      <c r="I268" s="22">
        <v>-4.82</v>
      </c>
      <c r="J268" s="23">
        <v>0.48599999999999999</v>
      </c>
      <c r="K268" s="22">
        <v>0.21</v>
      </c>
      <c r="L268" s="23">
        <v>452.86</v>
      </c>
      <c r="M268" s="29">
        <f t="shared" si="4"/>
        <v>1018.6300000000001</v>
      </c>
      <c r="N268" s="38">
        <v>235.78</v>
      </c>
      <c r="O268" s="39">
        <v>10.78</v>
      </c>
      <c r="P268" s="38">
        <v>363.07</v>
      </c>
      <c r="Q268" s="39">
        <v>10.79</v>
      </c>
      <c r="R268" s="29"/>
      <c r="S268" s="23">
        <v>202.7</v>
      </c>
      <c r="T268" s="22">
        <v>15.53</v>
      </c>
      <c r="U268" s="23">
        <v>202.7</v>
      </c>
      <c r="V268" s="22">
        <v>15.53</v>
      </c>
      <c r="W268" s="23">
        <v>202.7</v>
      </c>
      <c r="X268" s="22">
        <v>15.53</v>
      </c>
      <c r="Y268" s="23">
        <v>202.7</v>
      </c>
      <c r="Z268" s="22">
        <v>15.53</v>
      </c>
      <c r="AA268" s="23">
        <v>202.7</v>
      </c>
      <c r="AB268" s="22">
        <v>15.53</v>
      </c>
      <c r="AC268" s="23">
        <v>202.7</v>
      </c>
      <c r="AD268" s="22">
        <v>15.53</v>
      </c>
      <c r="AE268" s="23">
        <v>202.7</v>
      </c>
      <c r="AF268" s="22">
        <v>15.53</v>
      </c>
      <c r="AG268" s="23">
        <v>303.7</v>
      </c>
      <c r="AH268" s="22">
        <v>9.91</v>
      </c>
      <c r="AI268" s="23">
        <v>327.7</v>
      </c>
      <c r="AJ268" s="22">
        <v>9.1199999999999992</v>
      </c>
      <c r="AK268" s="23">
        <v>537.70000000000005</v>
      </c>
      <c r="AL268" s="22">
        <v>5.37</v>
      </c>
      <c r="AM268" s="23">
        <v>1577.7</v>
      </c>
      <c r="AN268" s="22">
        <v>1.77</v>
      </c>
      <c r="AO268" s="29"/>
      <c r="AP268" s="40">
        <v>0</v>
      </c>
      <c r="AQ268" s="41">
        <v>0</v>
      </c>
      <c r="AR268" s="40">
        <v>891.33999999999992</v>
      </c>
      <c r="AS268" s="41">
        <v>7.99</v>
      </c>
      <c r="AT268" s="40">
        <v>1018.6300000000001</v>
      </c>
      <c r="AU268" s="41">
        <v>8.33</v>
      </c>
      <c r="AV268" s="29"/>
      <c r="AW268" s="42">
        <v>1.25</v>
      </c>
      <c r="AX268" s="42">
        <v>1.5</v>
      </c>
      <c r="AY268" s="22">
        <v>0</v>
      </c>
      <c r="AZ268" s="42">
        <v>0</v>
      </c>
      <c r="BA268" s="22">
        <v>0</v>
      </c>
      <c r="BB268" s="29"/>
      <c r="BC268" s="43">
        <v>86.85</v>
      </c>
      <c r="BD268" s="39">
        <v>3.55</v>
      </c>
      <c r="BE268" s="43">
        <v>78.5</v>
      </c>
      <c r="BF268" s="39">
        <v>3.56</v>
      </c>
      <c r="BG268" s="43">
        <v>52.1</v>
      </c>
      <c r="BH268" s="39">
        <v>1.94</v>
      </c>
      <c r="BI268" s="43">
        <v>14.3</v>
      </c>
      <c r="BJ268" s="39">
        <v>7.12</v>
      </c>
      <c r="BK268" s="29"/>
    </row>
    <row r="269" spans="1:63" x14ac:dyDescent="0.35">
      <c r="A269">
        <v>10</v>
      </c>
      <c r="B269" t="s">
        <v>566</v>
      </c>
      <c r="C269" t="s">
        <v>567</v>
      </c>
      <c r="D269" s="21">
        <v>8.7800000000000003E-2</v>
      </c>
      <c r="E269" s="22">
        <v>4.57</v>
      </c>
      <c r="F269" s="21">
        <v>0.18210000000000001</v>
      </c>
      <c r="G269" s="22">
        <v>4.42</v>
      </c>
      <c r="H269" s="21">
        <v>0.14949999999999999</v>
      </c>
      <c r="I269" s="22">
        <v>5.43</v>
      </c>
      <c r="J269" s="23">
        <v>0.33160000000000001</v>
      </c>
      <c r="K269" s="22">
        <v>4.87</v>
      </c>
      <c r="L269" s="23">
        <v>409.69</v>
      </c>
      <c r="M269" s="29">
        <f t="shared" si="4"/>
        <v>1044.27</v>
      </c>
      <c r="N269" s="38">
        <v>281.89999999999998</v>
      </c>
      <c r="O269" s="39">
        <v>-2.76</v>
      </c>
      <c r="P269" s="38">
        <v>354.72</v>
      </c>
      <c r="Q269" s="39">
        <v>0.61</v>
      </c>
      <c r="R269" s="29"/>
      <c r="S269" s="23">
        <v>247.56</v>
      </c>
      <c r="T269" s="22">
        <v>4.9000000000000004</v>
      </c>
      <c r="U269" s="23">
        <v>279.86</v>
      </c>
      <c r="V269" s="22">
        <v>4.3099999999999996</v>
      </c>
      <c r="W269" s="23">
        <v>266.5</v>
      </c>
      <c r="X269" s="22">
        <v>4.54</v>
      </c>
      <c r="Y269" s="23">
        <v>325.5</v>
      </c>
      <c r="Z269" s="22">
        <v>3.69</v>
      </c>
      <c r="AA269" s="23">
        <v>375.5</v>
      </c>
      <c r="AB269" s="22">
        <v>3.18</v>
      </c>
      <c r="AC269" s="23">
        <v>416.5</v>
      </c>
      <c r="AD269" s="22">
        <v>2.86</v>
      </c>
      <c r="AE269" s="23">
        <v>457.5</v>
      </c>
      <c r="AF269" s="22">
        <v>2.59</v>
      </c>
      <c r="AG269" s="23">
        <v>530.5</v>
      </c>
      <c r="AH269" s="22">
        <v>2.23</v>
      </c>
      <c r="AI269" s="23">
        <v>542.5</v>
      </c>
      <c r="AJ269" s="22">
        <v>2.1800000000000002</v>
      </c>
      <c r="AK269" s="23">
        <v>647.5</v>
      </c>
      <c r="AL269" s="22">
        <v>1.82</v>
      </c>
      <c r="AM269" s="23">
        <v>1367.5</v>
      </c>
      <c r="AN269" s="22">
        <v>0.85</v>
      </c>
      <c r="AO269" s="29"/>
      <c r="AP269" s="40">
        <v>0</v>
      </c>
      <c r="AQ269" s="41">
        <v>0</v>
      </c>
      <c r="AR269" s="40">
        <v>939.14999999999986</v>
      </c>
      <c r="AS269" s="41">
        <v>2.34</v>
      </c>
      <c r="AT269" s="40">
        <v>1044.27</v>
      </c>
      <c r="AU269" s="41">
        <v>3.13</v>
      </c>
      <c r="AV269" s="29"/>
      <c r="AW269" s="42">
        <v>1.75</v>
      </c>
      <c r="AX269" s="42">
        <v>1.75</v>
      </c>
      <c r="AY269" s="22">
        <v>0</v>
      </c>
      <c r="AZ269" s="42">
        <v>0</v>
      </c>
      <c r="BA269" s="22">
        <v>0</v>
      </c>
      <c r="BB269" s="29"/>
      <c r="BC269" s="43">
        <v>86.85</v>
      </c>
      <c r="BD269" s="39">
        <v>11.56</v>
      </c>
      <c r="BE269" s="43">
        <v>78.5</v>
      </c>
      <c r="BF269" s="39">
        <v>11.58</v>
      </c>
      <c r="BG269" s="43">
        <v>52.1</v>
      </c>
      <c r="BH269" s="39">
        <v>1.96</v>
      </c>
      <c r="BI269" s="43">
        <v>13.65</v>
      </c>
      <c r="BJ269" s="39">
        <v>2.25</v>
      </c>
      <c r="BK269" s="29"/>
    </row>
    <row r="270" spans="1:63" x14ac:dyDescent="0.35">
      <c r="A270">
        <v>10</v>
      </c>
      <c r="B270" t="s">
        <v>568</v>
      </c>
      <c r="C270" t="s">
        <v>569</v>
      </c>
      <c r="D270" s="21">
        <v>7.1300000000000002E-2</v>
      </c>
      <c r="E270" s="22">
        <v>12.88</v>
      </c>
      <c r="F270" s="21">
        <v>0.20660000000000001</v>
      </c>
      <c r="G270" s="22">
        <v>19.87</v>
      </c>
      <c r="H270" s="21">
        <v>0.1613</v>
      </c>
      <c r="I270" s="22">
        <v>17.38</v>
      </c>
      <c r="J270" s="23">
        <v>0.3679</v>
      </c>
      <c r="K270" s="22">
        <v>18.760000000000002</v>
      </c>
      <c r="L270" s="23">
        <v>389</v>
      </c>
      <c r="M270" s="29">
        <f t="shared" si="4"/>
        <v>925.97</v>
      </c>
      <c r="N270" s="38">
        <v>154.9</v>
      </c>
      <c r="O270" s="39">
        <v>15.1</v>
      </c>
      <c r="P270" s="38">
        <v>214.77</v>
      </c>
      <c r="Q270" s="39">
        <v>17.399999999999999</v>
      </c>
      <c r="R270" s="29"/>
      <c r="S270" s="23">
        <v>212.16</v>
      </c>
      <c r="T270" s="22">
        <v>2.2000000000000002</v>
      </c>
      <c r="U270" s="23">
        <v>322.2</v>
      </c>
      <c r="V270" s="22">
        <v>2.21</v>
      </c>
      <c r="W270" s="23">
        <v>212.16</v>
      </c>
      <c r="X270" s="22">
        <v>2.2000000000000002</v>
      </c>
      <c r="Y270" s="23">
        <v>322.2</v>
      </c>
      <c r="Z270" s="22">
        <v>2.21</v>
      </c>
      <c r="AA270" s="23">
        <v>322.2</v>
      </c>
      <c r="AB270" s="22">
        <v>2.21</v>
      </c>
      <c r="AC270" s="23">
        <v>501.48</v>
      </c>
      <c r="AD270" s="22">
        <v>2.2000000000000002</v>
      </c>
      <c r="AE270" s="23">
        <v>501.48</v>
      </c>
      <c r="AF270" s="22">
        <v>2.2000000000000002</v>
      </c>
      <c r="AG270" s="23">
        <v>1218.5999999999999</v>
      </c>
      <c r="AH270" s="22">
        <v>3.05</v>
      </c>
      <c r="AI270" s="23">
        <v>1577.16</v>
      </c>
      <c r="AJ270" s="22">
        <v>2.86</v>
      </c>
      <c r="AK270" s="23">
        <v>3369.96</v>
      </c>
      <c r="AL270" s="22">
        <v>3.13</v>
      </c>
      <c r="AM270" s="23">
        <v>15561</v>
      </c>
      <c r="AN270" s="22">
        <v>1.22</v>
      </c>
      <c r="AO270" s="29"/>
      <c r="AP270" s="40">
        <v>0</v>
      </c>
      <c r="AQ270" s="41">
        <v>0</v>
      </c>
      <c r="AR270" s="40">
        <v>756.06</v>
      </c>
      <c r="AS270" s="41">
        <v>10.09</v>
      </c>
      <c r="AT270" s="40">
        <v>925.97</v>
      </c>
      <c r="AU270" s="41">
        <v>9.8699999999999992</v>
      </c>
      <c r="AV270" s="29"/>
      <c r="AW270" s="42">
        <v>3.76</v>
      </c>
      <c r="AX270" s="42">
        <v>3.69</v>
      </c>
      <c r="AY270" s="22">
        <v>7.63</v>
      </c>
      <c r="AZ270" s="42">
        <v>0</v>
      </c>
      <c r="BA270" s="22">
        <v>0</v>
      </c>
      <c r="BB270" s="29"/>
      <c r="BC270" s="43">
        <v>86.85</v>
      </c>
      <c r="BD270" s="39">
        <v>3.58</v>
      </c>
      <c r="BE270" s="43">
        <v>78.5</v>
      </c>
      <c r="BF270" s="39">
        <v>3.56</v>
      </c>
      <c r="BG270" s="43">
        <v>52.1</v>
      </c>
      <c r="BH270" s="39">
        <v>1.94</v>
      </c>
      <c r="BI270" s="43">
        <v>9.9499999999999993</v>
      </c>
      <c r="BJ270" s="39">
        <v>2.0499999999999998</v>
      </c>
      <c r="BK270" s="29"/>
    </row>
    <row r="271" spans="1:63" x14ac:dyDescent="0.35">
      <c r="A271">
        <v>10</v>
      </c>
      <c r="B271" t="s">
        <v>570</v>
      </c>
      <c r="C271" t="s">
        <v>571</v>
      </c>
      <c r="D271" s="21">
        <v>9.0490000000000001E-2</v>
      </c>
      <c r="E271" s="22">
        <v>4.46</v>
      </c>
      <c r="F271" s="21">
        <v>0.29418</v>
      </c>
      <c r="G271" s="22">
        <v>4.92</v>
      </c>
      <c r="H271" s="21">
        <v>0.20688000000000001</v>
      </c>
      <c r="I271" s="22">
        <v>4.45</v>
      </c>
      <c r="J271" s="23">
        <v>0.50106000000000006</v>
      </c>
      <c r="K271" s="22">
        <v>4.7300000000000004</v>
      </c>
      <c r="L271" s="23">
        <v>447.45</v>
      </c>
      <c r="M271" s="29">
        <f t="shared" si="4"/>
        <v>976.9</v>
      </c>
      <c r="N271" s="38">
        <v>220.99</v>
      </c>
      <c r="O271" s="39">
        <v>1.6</v>
      </c>
      <c r="P271" s="38">
        <v>332.45</v>
      </c>
      <c r="Q271" s="39">
        <v>3.26</v>
      </c>
      <c r="R271" s="29"/>
      <c r="S271" s="23">
        <v>197</v>
      </c>
      <c r="T271" s="22">
        <v>2.6</v>
      </c>
      <c r="U271" s="23">
        <v>197</v>
      </c>
      <c r="V271" s="22">
        <v>2.6</v>
      </c>
      <c r="W271" s="23">
        <v>197</v>
      </c>
      <c r="X271" s="22">
        <v>2.6</v>
      </c>
      <c r="Y271" s="23">
        <v>197</v>
      </c>
      <c r="Z271" s="22">
        <v>2.6</v>
      </c>
      <c r="AA271" s="23">
        <v>197</v>
      </c>
      <c r="AB271" s="22">
        <v>2.6</v>
      </c>
      <c r="AC271" s="23">
        <v>197</v>
      </c>
      <c r="AD271" s="22">
        <v>2.6</v>
      </c>
      <c r="AE271" s="23">
        <v>470</v>
      </c>
      <c r="AF271" s="22">
        <v>2.62</v>
      </c>
      <c r="AG271" s="23">
        <v>1289</v>
      </c>
      <c r="AH271" s="22">
        <v>2.63</v>
      </c>
      <c r="AI271" s="23">
        <v>1562</v>
      </c>
      <c r="AJ271" s="22">
        <v>2.63</v>
      </c>
      <c r="AK271" s="23">
        <v>3473</v>
      </c>
      <c r="AL271" s="22">
        <v>2.63</v>
      </c>
      <c r="AM271" s="23">
        <v>16577</v>
      </c>
      <c r="AN271" s="22">
        <v>2.63</v>
      </c>
      <c r="AO271" s="29"/>
      <c r="AP271" s="40">
        <v>0</v>
      </c>
      <c r="AQ271" s="41">
        <v>0</v>
      </c>
      <c r="AR271" s="40">
        <v>865.44</v>
      </c>
      <c r="AS271" s="41">
        <v>3.29</v>
      </c>
      <c r="AT271" s="40">
        <v>976.9</v>
      </c>
      <c r="AU271" s="41">
        <v>3.67</v>
      </c>
      <c r="AV271" s="29"/>
      <c r="AW271" s="42">
        <v>4.5</v>
      </c>
      <c r="AX271" s="42">
        <v>4.5</v>
      </c>
      <c r="AY271" s="22">
        <v>28.57</v>
      </c>
      <c r="AZ271" s="42">
        <v>91</v>
      </c>
      <c r="BA271" s="22">
        <v>3.41</v>
      </c>
      <c r="BB271" s="29"/>
      <c r="BC271" s="43">
        <v>86.85</v>
      </c>
      <c r="BD271" s="39">
        <v>3.58</v>
      </c>
      <c r="BE271" s="43">
        <v>78.5</v>
      </c>
      <c r="BF271" s="39">
        <v>3.56</v>
      </c>
      <c r="BG271" s="43">
        <v>52.1</v>
      </c>
      <c r="BH271" s="39">
        <v>1.96</v>
      </c>
      <c r="BI271" s="43">
        <v>19.25</v>
      </c>
      <c r="BJ271" s="39">
        <v>4.05</v>
      </c>
      <c r="BK271" s="29"/>
    </row>
    <row r="272" spans="1:63" x14ac:dyDescent="0.35">
      <c r="A272">
        <v>10</v>
      </c>
      <c r="B272" t="s">
        <v>572</v>
      </c>
      <c r="C272" t="s">
        <v>573</v>
      </c>
      <c r="D272" s="21">
        <v>8.4199999999999997E-2</v>
      </c>
      <c r="E272" s="22">
        <v>7.87</v>
      </c>
      <c r="F272" s="21">
        <v>0.18079999999999999</v>
      </c>
      <c r="G272" s="22">
        <v>10.09</v>
      </c>
      <c r="H272" s="21">
        <v>0.15029999999999999</v>
      </c>
      <c r="I272" s="22">
        <v>8.68</v>
      </c>
      <c r="J272" s="23">
        <v>0.33109999999999995</v>
      </c>
      <c r="K272" s="22">
        <v>9.4499999999999993</v>
      </c>
      <c r="L272" s="23">
        <v>368.37</v>
      </c>
      <c r="M272" s="29">
        <f t="shared" si="4"/>
        <v>803.54</v>
      </c>
      <c r="N272" s="38">
        <v>275.79000000000002</v>
      </c>
      <c r="O272" s="39">
        <v>0</v>
      </c>
      <c r="P272" s="38">
        <v>300.17</v>
      </c>
      <c r="Q272" s="39">
        <v>0</v>
      </c>
      <c r="R272" s="29"/>
      <c r="S272" s="23">
        <v>135</v>
      </c>
      <c r="T272" s="22">
        <v>0</v>
      </c>
      <c r="U272" s="23">
        <v>135</v>
      </c>
      <c r="V272" s="22">
        <v>0</v>
      </c>
      <c r="W272" s="23">
        <v>135</v>
      </c>
      <c r="X272" s="22">
        <v>0</v>
      </c>
      <c r="Y272" s="23">
        <v>135</v>
      </c>
      <c r="Z272" s="22">
        <v>0</v>
      </c>
      <c r="AA272" s="23">
        <v>135</v>
      </c>
      <c r="AB272" s="22">
        <v>0</v>
      </c>
      <c r="AC272" s="23">
        <v>135</v>
      </c>
      <c r="AD272" s="22">
        <v>0</v>
      </c>
      <c r="AE272" s="23">
        <v>135</v>
      </c>
      <c r="AF272" s="22">
        <v>0</v>
      </c>
      <c r="AG272" s="23">
        <v>631</v>
      </c>
      <c r="AH272" s="22">
        <v>0</v>
      </c>
      <c r="AI272" s="23">
        <v>755</v>
      </c>
      <c r="AJ272" s="22">
        <v>0</v>
      </c>
      <c r="AK272" s="23">
        <v>1840</v>
      </c>
      <c r="AL272" s="22">
        <v>0</v>
      </c>
      <c r="AM272" s="23">
        <v>9280</v>
      </c>
      <c r="AN272" s="22">
        <v>0</v>
      </c>
      <c r="AO272" s="29"/>
      <c r="AP272" s="40">
        <v>0</v>
      </c>
      <c r="AQ272" s="41">
        <v>0</v>
      </c>
      <c r="AR272" s="40">
        <v>779.16000000000008</v>
      </c>
      <c r="AS272" s="41">
        <v>3.57</v>
      </c>
      <c r="AT272" s="40">
        <v>803.54</v>
      </c>
      <c r="AU272" s="41">
        <v>3.46</v>
      </c>
      <c r="AV272" s="29"/>
      <c r="AW272" s="42">
        <v>1.05</v>
      </c>
      <c r="AX272" s="42">
        <v>1.6</v>
      </c>
      <c r="AY272" s="22">
        <v>3.23</v>
      </c>
      <c r="AZ272" s="42">
        <v>41.4</v>
      </c>
      <c r="BA272" s="22">
        <v>-19.579999999999998</v>
      </c>
      <c r="BB272" s="29"/>
      <c r="BC272" s="43">
        <v>86.85</v>
      </c>
      <c r="BD272" s="39">
        <v>3.55</v>
      </c>
      <c r="BE272" s="43">
        <v>78.5</v>
      </c>
      <c r="BF272" s="39">
        <v>3.56</v>
      </c>
      <c r="BG272" s="43">
        <v>52.1</v>
      </c>
      <c r="BH272" s="39">
        <v>1.94</v>
      </c>
      <c r="BI272" s="43">
        <v>14</v>
      </c>
      <c r="BJ272" s="39">
        <v>7.69</v>
      </c>
      <c r="BK272" s="29"/>
    </row>
    <row r="273" spans="1:63" x14ac:dyDescent="0.35">
      <c r="A273">
        <v>10</v>
      </c>
      <c r="B273" t="s">
        <v>574</v>
      </c>
      <c r="C273" t="s">
        <v>575</v>
      </c>
      <c r="D273" s="21">
        <v>0.1023</v>
      </c>
      <c r="E273" s="22">
        <v>4.3</v>
      </c>
      <c r="F273" s="21">
        <v>0.33810000000000001</v>
      </c>
      <c r="G273" s="22">
        <v>3.55</v>
      </c>
      <c r="H273" s="21">
        <v>0.26650000000000001</v>
      </c>
      <c r="I273" s="22">
        <v>3.2</v>
      </c>
      <c r="J273" s="23">
        <v>0.60460000000000003</v>
      </c>
      <c r="K273" s="22">
        <v>3.4</v>
      </c>
      <c r="L273" s="23">
        <v>428</v>
      </c>
      <c r="M273" s="29">
        <f t="shared" si="4"/>
        <v>907.78000000000009</v>
      </c>
      <c r="N273" s="38">
        <v>216.09</v>
      </c>
      <c r="O273" s="39">
        <v>0.04</v>
      </c>
      <c r="P273" s="38">
        <v>231.18</v>
      </c>
      <c r="Q273" s="39">
        <v>-24.45</v>
      </c>
      <c r="R273" s="29"/>
      <c r="S273" s="23">
        <v>224.48</v>
      </c>
      <c r="T273" s="22">
        <v>5.75</v>
      </c>
      <c r="U273" s="23">
        <v>248.6</v>
      </c>
      <c r="V273" s="22">
        <v>5.7</v>
      </c>
      <c r="W273" s="23">
        <v>273.56</v>
      </c>
      <c r="X273" s="22">
        <v>5.74</v>
      </c>
      <c r="Y273" s="23">
        <v>273.56</v>
      </c>
      <c r="Z273" s="22">
        <v>5.74</v>
      </c>
      <c r="AA273" s="23">
        <v>273.56</v>
      </c>
      <c r="AB273" s="22">
        <v>5.74</v>
      </c>
      <c r="AC273" s="23">
        <v>417.44</v>
      </c>
      <c r="AD273" s="22">
        <v>5.71</v>
      </c>
      <c r="AE273" s="23">
        <v>417.44</v>
      </c>
      <c r="AF273" s="22">
        <v>5.71</v>
      </c>
      <c r="AG273" s="23">
        <v>1574.24</v>
      </c>
      <c r="AH273" s="22">
        <v>5.71</v>
      </c>
      <c r="AI273" s="23">
        <v>1574.24</v>
      </c>
      <c r="AJ273" s="22">
        <v>5.71</v>
      </c>
      <c r="AK273" s="23">
        <v>2674.52</v>
      </c>
      <c r="AL273" s="22">
        <v>5.69</v>
      </c>
      <c r="AM273" s="23">
        <v>7350.44</v>
      </c>
      <c r="AN273" s="22">
        <v>5.7</v>
      </c>
      <c r="AO273" s="29"/>
      <c r="AP273" s="40">
        <v>0</v>
      </c>
      <c r="AQ273" s="41">
        <v>0</v>
      </c>
      <c r="AR273" s="40">
        <v>868.57</v>
      </c>
      <c r="AS273" s="41">
        <v>3.57</v>
      </c>
      <c r="AT273" s="40">
        <v>907.78000000000009</v>
      </c>
      <c r="AU273" s="41">
        <v>-4.5999999999999996</v>
      </c>
      <c r="AV273" s="29"/>
      <c r="AW273" s="42">
        <v>1.8</v>
      </c>
      <c r="AX273" s="42">
        <v>1.8</v>
      </c>
      <c r="AY273" s="22">
        <v>12.5</v>
      </c>
      <c r="AZ273" s="42">
        <v>0</v>
      </c>
      <c r="BA273" s="22">
        <v>0</v>
      </c>
      <c r="BB273" s="29"/>
      <c r="BC273" s="43">
        <v>86.85</v>
      </c>
      <c r="BD273" s="39">
        <v>4.07</v>
      </c>
      <c r="BE273" s="43">
        <v>78.5</v>
      </c>
      <c r="BF273" s="39">
        <v>3.56</v>
      </c>
      <c r="BG273" s="43">
        <v>52.1</v>
      </c>
      <c r="BH273" s="39">
        <v>1.96</v>
      </c>
      <c r="BI273" s="43">
        <v>10.85</v>
      </c>
      <c r="BJ273" s="39">
        <v>3.33</v>
      </c>
      <c r="BK273" s="29"/>
    </row>
    <row r="274" spans="1:63" x14ac:dyDescent="0.35">
      <c r="A274">
        <v>10</v>
      </c>
      <c r="B274" t="s">
        <v>576</v>
      </c>
      <c r="C274" t="s">
        <v>12</v>
      </c>
      <c r="D274" s="21">
        <v>6.4799999999999996E-2</v>
      </c>
      <c r="E274" s="22">
        <v>6.75</v>
      </c>
      <c r="F274" s="21">
        <v>0.18759999999999999</v>
      </c>
      <c r="G274" s="22">
        <v>5.22</v>
      </c>
      <c r="H274" s="21">
        <v>0.15240000000000001</v>
      </c>
      <c r="I274" s="22">
        <v>5.21</v>
      </c>
      <c r="J274" s="23">
        <v>0.33999999999999997</v>
      </c>
      <c r="K274" s="22">
        <v>5.21</v>
      </c>
      <c r="L274" s="45">
        <f>OZB!C16</f>
        <v>321.48999792000001</v>
      </c>
      <c r="M274" s="116">
        <f>Dashboard!B14</f>
        <v>1617.9186239929436</v>
      </c>
      <c r="N274" s="38">
        <v>314.64999999999998</v>
      </c>
      <c r="O274" s="39">
        <v>16.13</v>
      </c>
      <c r="P274" s="45">
        <v>407.3</v>
      </c>
      <c r="Q274" s="39">
        <v>12.74</v>
      </c>
      <c r="R274" s="29"/>
      <c r="S274" s="23">
        <v>201.6</v>
      </c>
      <c r="T274" s="22">
        <v>1.2</v>
      </c>
      <c r="U274" s="45">
        <v>201.6</v>
      </c>
      <c r="V274" s="22">
        <v>1.2</v>
      </c>
      <c r="W274" s="23">
        <v>201.6</v>
      </c>
      <c r="X274" s="22">
        <v>1.2</v>
      </c>
      <c r="Y274" s="23">
        <v>201.6</v>
      </c>
      <c r="Z274" s="22">
        <v>1.2</v>
      </c>
      <c r="AA274" s="23">
        <v>268.8</v>
      </c>
      <c r="AB274" s="22">
        <v>1.1299999999999999</v>
      </c>
      <c r="AC274" s="23">
        <v>268.8</v>
      </c>
      <c r="AD274" s="22">
        <v>1.1299999999999999</v>
      </c>
      <c r="AE274" s="23">
        <v>268.8</v>
      </c>
      <c r="AF274" s="22">
        <v>1.1299999999999999</v>
      </c>
      <c r="AG274" s="23">
        <v>1344</v>
      </c>
      <c r="AH274" s="22">
        <v>1.1299999999999999</v>
      </c>
      <c r="AI274" s="23">
        <v>1344</v>
      </c>
      <c r="AJ274" s="22">
        <v>1.1299999999999999</v>
      </c>
      <c r="AK274" s="23">
        <v>3225.6</v>
      </c>
      <c r="AL274" s="22">
        <v>1.1299999999999999</v>
      </c>
      <c r="AM274" s="23">
        <v>16128</v>
      </c>
      <c r="AN274" s="22">
        <v>1.1299999999999999</v>
      </c>
      <c r="AO274" s="29"/>
      <c r="AP274" s="40">
        <v>0</v>
      </c>
      <c r="AQ274" s="41">
        <v>0</v>
      </c>
      <c r="AR274" s="40">
        <v>837.74</v>
      </c>
      <c r="AS274" s="41">
        <v>8.61</v>
      </c>
      <c r="AT274" s="40">
        <v>930.39</v>
      </c>
      <c r="AU274" s="41">
        <v>7.98</v>
      </c>
      <c r="AV274" s="29"/>
      <c r="AW274" s="42">
        <v>2</v>
      </c>
      <c r="AX274" s="42">
        <v>2</v>
      </c>
      <c r="AY274" s="22">
        <v>29.87</v>
      </c>
      <c r="AZ274" s="42">
        <v>55.44</v>
      </c>
      <c r="BA274" s="22">
        <v>0</v>
      </c>
      <c r="BB274" s="29"/>
      <c r="BC274" s="43">
        <v>86.85</v>
      </c>
      <c r="BD274" s="39">
        <v>3.55</v>
      </c>
      <c r="BE274" s="43">
        <v>78.5</v>
      </c>
      <c r="BF274" s="39">
        <v>3.56</v>
      </c>
      <c r="BG274" s="43">
        <v>51.1</v>
      </c>
      <c r="BH274" s="39">
        <v>0</v>
      </c>
      <c r="BI274" s="43">
        <v>17.100000000000001</v>
      </c>
      <c r="BJ274" s="39">
        <v>3.64</v>
      </c>
      <c r="BK274" s="29"/>
    </row>
    <row r="275" spans="1:63" x14ac:dyDescent="0.35">
      <c r="A275">
        <v>10</v>
      </c>
      <c r="B275" t="s">
        <v>577</v>
      </c>
      <c r="C275" t="s">
        <v>578</v>
      </c>
      <c r="D275" s="21">
        <v>0.121644</v>
      </c>
      <c r="E275" s="22">
        <v>5.38</v>
      </c>
      <c r="F275" s="21">
        <v>0.30699700000000002</v>
      </c>
      <c r="G275" s="22">
        <v>6.52</v>
      </c>
      <c r="H275" s="21">
        <v>0.21251700000000001</v>
      </c>
      <c r="I275" s="22">
        <v>7.29</v>
      </c>
      <c r="J275" s="23">
        <v>0.51951400000000003</v>
      </c>
      <c r="K275" s="22">
        <v>6.84</v>
      </c>
      <c r="L275" s="23">
        <v>607.19000000000005</v>
      </c>
      <c r="M275" s="29">
        <f t="shared" ref="M275:M338" si="5">L275+P275+U275</f>
        <v>1105</v>
      </c>
      <c r="N275" s="38">
        <v>214.87</v>
      </c>
      <c r="O275" s="39">
        <v>-5.75</v>
      </c>
      <c r="P275" s="38">
        <v>252.73</v>
      </c>
      <c r="Q275" s="39">
        <v>-4.93</v>
      </c>
      <c r="R275" s="29"/>
      <c r="S275" s="23">
        <v>245.08</v>
      </c>
      <c r="T275" s="22">
        <v>7.4</v>
      </c>
      <c r="U275" s="23">
        <v>245.08</v>
      </c>
      <c r="V275" s="22">
        <v>7.4</v>
      </c>
      <c r="W275" s="23">
        <v>490.16</v>
      </c>
      <c r="X275" s="22">
        <v>114.79</v>
      </c>
      <c r="Y275" s="23">
        <v>490.16</v>
      </c>
      <c r="Z275" s="22">
        <v>114.79</v>
      </c>
      <c r="AA275" s="23">
        <v>541.72</v>
      </c>
      <c r="AB275" s="22">
        <v>96.13</v>
      </c>
      <c r="AC275" s="23">
        <v>541.72</v>
      </c>
      <c r="AD275" s="22">
        <v>96.13</v>
      </c>
      <c r="AE275" s="23">
        <v>541.72</v>
      </c>
      <c r="AF275" s="22">
        <v>96.13</v>
      </c>
      <c r="AG275" s="23">
        <v>641.29</v>
      </c>
      <c r="AH275" s="22">
        <v>73.84</v>
      </c>
      <c r="AI275" s="23">
        <v>634.41999999999996</v>
      </c>
      <c r="AJ275" s="22">
        <v>71.98</v>
      </c>
      <c r="AK275" s="23">
        <v>857.08</v>
      </c>
      <c r="AL275" s="22">
        <v>50.42</v>
      </c>
      <c r="AM275" s="23">
        <v>2053.2399999999998</v>
      </c>
      <c r="AN275" s="22">
        <v>21.97</v>
      </c>
      <c r="AO275" s="29"/>
      <c r="AP275" s="40">
        <v>0</v>
      </c>
      <c r="AQ275" s="41">
        <v>0</v>
      </c>
      <c r="AR275" s="40">
        <v>1067.1400000000001</v>
      </c>
      <c r="AS275" s="41">
        <v>3.37</v>
      </c>
      <c r="AT275" s="40">
        <v>1105</v>
      </c>
      <c r="AU275" s="41">
        <v>3.25</v>
      </c>
      <c r="AV275" s="29"/>
      <c r="AW275" s="42">
        <v>1.6</v>
      </c>
      <c r="AX275" s="42">
        <v>1.6</v>
      </c>
      <c r="AY275" s="22">
        <v>3.23</v>
      </c>
      <c r="AZ275" s="42">
        <v>65.45</v>
      </c>
      <c r="BA275" s="22">
        <v>2.19</v>
      </c>
      <c r="BB275" s="29"/>
      <c r="BC275" s="43">
        <v>86.85</v>
      </c>
      <c r="BD275" s="39">
        <v>3.58</v>
      </c>
      <c r="BE275" s="43">
        <v>78.5</v>
      </c>
      <c r="BF275" s="39">
        <v>3.56</v>
      </c>
      <c r="BG275" s="43">
        <v>52.1</v>
      </c>
      <c r="BH275" s="39">
        <v>1.96</v>
      </c>
      <c r="BI275" s="43">
        <v>17.350000000000001</v>
      </c>
      <c r="BJ275" s="39">
        <v>4.5199999999999996</v>
      </c>
      <c r="BK275" s="29"/>
    </row>
    <row r="276" spans="1:63" x14ac:dyDescent="0.35">
      <c r="A276">
        <v>10</v>
      </c>
      <c r="B276" t="s">
        <v>579</v>
      </c>
      <c r="C276" t="s">
        <v>580</v>
      </c>
      <c r="D276" s="21">
        <v>0.11210000000000001</v>
      </c>
      <c r="E276" s="22">
        <v>13.31</v>
      </c>
      <c r="F276" s="21">
        <v>0.37190000000000001</v>
      </c>
      <c r="G276" s="22">
        <v>31.34</v>
      </c>
      <c r="H276" s="21">
        <v>0.29949999999999999</v>
      </c>
      <c r="I276" s="22">
        <v>30.27</v>
      </c>
      <c r="J276" s="23">
        <v>0.6714</v>
      </c>
      <c r="K276" s="22">
        <v>30.86</v>
      </c>
      <c r="L276" s="23">
        <v>500.17</v>
      </c>
      <c r="M276" s="29">
        <f t="shared" si="5"/>
        <v>861.75</v>
      </c>
      <c r="N276" s="38">
        <v>194.41</v>
      </c>
      <c r="O276" s="39">
        <v>14.41</v>
      </c>
      <c r="P276" s="38">
        <v>220.82</v>
      </c>
      <c r="Q276" s="39">
        <v>12.47</v>
      </c>
      <c r="R276" s="29"/>
      <c r="S276" s="23">
        <v>140.76</v>
      </c>
      <c r="T276" s="22">
        <v>27.12</v>
      </c>
      <c r="U276" s="23">
        <v>140.76</v>
      </c>
      <c r="V276" s="22">
        <v>27.12</v>
      </c>
      <c r="W276" s="23">
        <v>140.76</v>
      </c>
      <c r="X276" s="22">
        <v>27.12</v>
      </c>
      <c r="Y276" s="23">
        <v>140.76</v>
      </c>
      <c r="Z276" s="22">
        <v>27.12</v>
      </c>
      <c r="AA276" s="23">
        <v>140.76</v>
      </c>
      <c r="AB276" s="22">
        <v>27.12</v>
      </c>
      <c r="AC276" s="23">
        <v>140.76</v>
      </c>
      <c r="AD276" s="22">
        <v>27.12</v>
      </c>
      <c r="AE276" s="23">
        <v>140.76</v>
      </c>
      <c r="AF276" s="22">
        <v>27.12</v>
      </c>
      <c r="AG276" s="23">
        <v>492.59999999999997</v>
      </c>
      <c r="AH276" s="22">
        <v>27.33</v>
      </c>
      <c r="AI276" s="23">
        <v>492.59999999999997</v>
      </c>
      <c r="AJ276" s="22">
        <v>27.33</v>
      </c>
      <c r="AK276" s="23">
        <v>1108.32</v>
      </c>
      <c r="AL276" s="22">
        <v>27.08</v>
      </c>
      <c r="AM276" s="23">
        <v>5330.4</v>
      </c>
      <c r="AN276" s="22">
        <v>27.07</v>
      </c>
      <c r="AO276" s="29"/>
      <c r="AP276" s="40">
        <v>0</v>
      </c>
      <c r="AQ276" s="41">
        <v>0</v>
      </c>
      <c r="AR276" s="40">
        <v>835.34</v>
      </c>
      <c r="AS276" s="41">
        <v>15.69</v>
      </c>
      <c r="AT276" s="40">
        <v>861.75</v>
      </c>
      <c r="AU276" s="41">
        <v>15.13</v>
      </c>
      <c r="AV276" s="29"/>
      <c r="AW276" s="42">
        <v>1.69</v>
      </c>
      <c r="AX276" s="42">
        <v>2.8</v>
      </c>
      <c r="AY276" s="22">
        <v>69.7</v>
      </c>
      <c r="AZ276" s="42">
        <v>59.22</v>
      </c>
      <c r="BA276" s="22">
        <v>2.6</v>
      </c>
      <c r="BB276" s="29"/>
      <c r="BC276" s="43">
        <v>86.85</v>
      </c>
      <c r="BD276" s="39">
        <v>3.55</v>
      </c>
      <c r="BE276" s="43">
        <v>78.5</v>
      </c>
      <c r="BF276" s="39">
        <v>3.56</v>
      </c>
      <c r="BG276" s="43">
        <v>52.1</v>
      </c>
      <c r="BH276" s="39">
        <v>1.94</v>
      </c>
      <c r="BI276" s="43">
        <v>8.4</v>
      </c>
      <c r="BJ276" s="39">
        <v>2.44</v>
      </c>
      <c r="BK276" s="29"/>
    </row>
    <row r="277" spans="1:63" x14ac:dyDescent="0.35">
      <c r="A277">
        <v>10</v>
      </c>
      <c r="B277" t="s">
        <v>581</v>
      </c>
      <c r="C277" t="s">
        <v>582</v>
      </c>
      <c r="D277" s="21">
        <v>0.11070000000000001</v>
      </c>
      <c r="E277" s="22">
        <v>2.42</v>
      </c>
      <c r="F277" s="21">
        <v>0.35449999999999998</v>
      </c>
      <c r="G277" s="22">
        <v>0.89</v>
      </c>
      <c r="H277" s="21">
        <v>0.28570000000000001</v>
      </c>
      <c r="I277" s="22">
        <v>0.91</v>
      </c>
      <c r="J277" s="23">
        <v>0.64019999999999999</v>
      </c>
      <c r="K277" s="22">
        <v>0.9</v>
      </c>
      <c r="L277" s="23">
        <v>558.62</v>
      </c>
      <c r="M277" s="29">
        <f t="shared" si="5"/>
        <v>1006.92</v>
      </c>
      <c r="N277" s="38">
        <v>142.19999999999999</v>
      </c>
      <c r="O277" s="39">
        <v>0</v>
      </c>
      <c r="P277" s="38">
        <v>235.92</v>
      </c>
      <c r="Q277" s="39">
        <v>0</v>
      </c>
      <c r="R277" s="29"/>
      <c r="S277" s="23">
        <v>212.38</v>
      </c>
      <c r="T277" s="22">
        <v>0</v>
      </c>
      <c r="U277" s="23">
        <v>212.38</v>
      </c>
      <c r="V277" s="22">
        <v>0</v>
      </c>
      <c r="W277" s="23">
        <v>221.88</v>
      </c>
      <c r="X277" s="22">
        <v>0</v>
      </c>
      <c r="Y277" s="23">
        <v>238.92</v>
      </c>
      <c r="Z277" s="22">
        <v>0</v>
      </c>
      <c r="AA277" s="23">
        <v>352.55999999999995</v>
      </c>
      <c r="AB277" s="22">
        <v>0</v>
      </c>
      <c r="AC277" s="23">
        <v>352.55999999999995</v>
      </c>
      <c r="AD277" s="22">
        <v>0</v>
      </c>
      <c r="AE277" s="23">
        <v>352.55999999999995</v>
      </c>
      <c r="AF277" s="22">
        <v>0</v>
      </c>
      <c r="AG277" s="23">
        <v>735.83999999999992</v>
      </c>
      <c r="AH277" s="22">
        <v>0</v>
      </c>
      <c r="AI277" s="23">
        <v>735.83999999999992</v>
      </c>
      <c r="AJ277" s="22">
        <v>0</v>
      </c>
      <c r="AK277" s="23">
        <v>2387.04</v>
      </c>
      <c r="AL277" s="22">
        <v>0</v>
      </c>
      <c r="AM277" s="23">
        <v>11184</v>
      </c>
      <c r="AN277" s="22">
        <v>0</v>
      </c>
      <c r="AO277" s="29"/>
      <c r="AP277" s="40">
        <v>0</v>
      </c>
      <c r="AQ277" s="41">
        <v>0</v>
      </c>
      <c r="AR277" s="40">
        <v>913.19999999999993</v>
      </c>
      <c r="AS277" s="41">
        <v>1.46</v>
      </c>
      <c r="AT277" s="40">
        <v>1006.92</v>
      </c>
      <c r="AU277" s="41">
        <v>1.33</v>
      </c>
      <c r="AV277" s="29"/>
      <c r="AW277" s="42">
        <v>1.8</v>
      </c>
      <c r="AX277" s="42">
        <v>1.8</v>
      </c>
      <c r="AY277" s="22">
        <v>0</v>
      </c>
      <c r="AZ277" s="42">
        <v>0</v>
      </c>
      <c r="BA277" s="22">
        <v>0</v>
      </c>
      <c r="BB277" s="29"/>
      <c r="BC277" s="43">
        <v>86.85</v>
      </c>
      <c r="BD277" s="39">
        <v>3.58</v>
      </c>
      <c r="BE277" s="43">
        <v>78.5</v>
      </c>
      <c r="BF277" s="39">
        <v>3.56</v>
      </c>
      <c r="BG277" s="43">
        <v>52.1</v>
      </c>
      <c r="BH277" s="39">
        <v>1.94</v>
      </c>
      <c r="BI277" s="43">
        <v>9.9499999999999993</v>
      </c>
      <c r="BJ277" s="39">
        <v>38.19</v>
      </c>
      <c r="BK277" s="29"/>
    </row>
    <row r="278" spans="1:63" x14ac:dyDescent="0.35">
      <c r="A278">
        <v>10</v>
      </c>
      <c r="B278" t="s">
        <v>583</v>
      </c>
      <c r="C278" t="s">
        <v>584</v>
      </c>
      <c r="D278" s="21">
        <v>8.6699999999999999E-2</v>
      </c>
      <c r="E278" s="22">
        <v>9.98</v>
      </c>
      <c r="F278" s="21">
        <v>0.25209999999999999</v>
      </c>
      <c r="G278" s="22">
        <v>9.59</v>
      </c>
      <c r="H278" s="21">
        <v>0.2253</v>
      </c>
      <c r="I278" s="22">
        <v>9.6300000000000008</v>
      </c>
      <c r="J278" s="23">
        <v>0.47739999999999999</v>
      </c>
      <c r="K278" s="22">
        <v>9.61</v>
      </c>
      <c r="L278" s="23">
        <v>387.09</v>
      </c>
      <c r="M278" s="29">
        <f t="shared" si="5"/>
        <v>996.82999999999993</v>
      </c>
      <c r="N278" s="38">
        <v>285.55</v>
      </c>
      <c r="O278" s="39">
        <v>8.15</v>
      </c>
      <c r="P278" s="38">
        <v>354.02</v>
      </c>
      <c r="Q278" s="39">
        <v>7.68</v>
      </c>
      <c r="R278" s="29"/>
      <c r="S278" s="23">
        <v>191.76</v>
      </c>
      <c r="T278" s="22">
        <v>3.23</v>
      </c>
      <c r="U278" s="23">
        <v>255.72</v>
      </c>
      <c r="V278" s="22">
        <v>3.2</v>
      </c>
      <c r="W278" s="23">
        <v>255.72</v>
      </c>
      <c r="X278" s="22">
        <v>3.2</v>
      </c>
      <c r="Y278" s="23">
        <v>255.72</v>
      </c>
      <c r="Z278" s="22">
        <v>3.2</v>
      </c>
      <c r="AA278" s="23">
        <v>255.72</v>
      </c>
      <c r="AB278" s="22">
        <v>3.2</v>
      </c>
      <c r="AC278" s="23">
        <v>255.72</v>
      </c>
      <c r="AD278" s="22">
        <v>3.2</v>
      </c>
      <c r="AE278" s="23">
        <v>255.72</v>
      </c>
      <c r="AF278" s="22">
        <v>3.2</v>
      </c>
      <c r="AG278" s="23">
        <v>751.72</v>
      </c>
      <c r="AH278" s="22">
        <v>3.29</v>
      </c>
      <c r="AI278" s="23">
        <v>875.72</v>
      </c>
      <c r="AJ278" s="22">
        <v>3.29</v>
      </c>
      <c r="AK278" s="23">
        <v>1960.72</v>
      </c>
      <c r="AL278" s="22">
        <v>3.32</v>
      </c>
      <c r="AM278" s="23">
        <v>9400.7199999999993</v>
      </c>
      <c r="AN278" s="22">
        <v>3.33</v>
      </c>
      <c r="AO278" s="29"/>
      <c r="AP278" s="40">
        <v>0</v>
      </c>
      <c r="AQ278" s="41">
        <v>0</v>
      </c>
      <c r="AR278" s="40">
        <v>864.4</v>
      </c>
      <c r="AS278" s="41">
        <v>7.81</v>
      </c>
      <c r="AT278" s="40">
        <v>996.82999999999993</v>
      </c>
      <c r="AU278" s="41">
        <v>7.36</v>
      </c>
      <c r="AV278" s="29"/>
      <c r="AW278" s="42">
        <v>1.35</v>
      </c>
      <c r="AX278" s="42">
        <v>1.35</v>
      </c>
      <c r="AY278" s="22">
        <v>0</v>
      </c>
      <c r="AZ278" s="42">
        <v>0</v>
      </c>
      <c r="BA278" s="22">
        <v>0</v>
      </c>
      <c r="BB278" s="29"/>
      <c r="BC278" s="43">
        <v>86.85</v>
      </c>
      <c r="BD278" s="39">
        <v>3.58</v>
      </c>
      <c r="BE278" s="43">
        <v>78.5</v>
      </c>
      <c r="BF278" s="39">
        <v>3.56</v>
      </c>
      <c r="BG278" s="43">
        <v>52.1</v>
      </c>
      <c r="BH278" s="39">
        <v>1.96</v>
      </c>
      <c r="BI278" s="43">
        <v>15.45</v>
      </c>
      <c r="BJ278" s="39">
        <v>0</v>
      </c>
      <c r="BK278" s="29"/>
    </row>
    <row r="279" spans="1:63" x14ac:dyDescent="0.35">
      <c r="A279">
        <v>10</v>
      </c>
      <c r="B279" t="s">
        <v>585</v>
      </c>
      <c r="C279" t="s">
        <v>586</v>
      </c>
      <c r="D279" s="21">
        <v>9.2799999999999994E-2</v>
      </c>
      <c r="E279" s="22">
        <v>5.9</v>
      </c>
      <c r="F279" s="21">
        <v>0.2051</v>
      </c>
      <c r="G279" s="22">
        <v>7.58</v>
      </c>
      <c r="H279" s="21">
        <v>0.17169999999999999</v>
      </c>
      <c r="I279" s="22">
        <v>1.68</v>
      </c>
      <c r="J279" s="23">
        <v>0.37680000000000002</v>
      </c>
      <c r="K279" s="22">
        <v>4.8099999999999996</v>
      </c>
      <c r="L279" s="23">
        <v>520.02</v>
      </c>
      <c r="M279" s="29">
        <f t="shared" si="5"/>
        <v>1211.18</v>
      </c>
      <c r="N279" s="38">
        <v>233.8</v>
      </c>
      <c r="O279" s="39">
        <v>8.83</v>
      </c>
      <c r="P279" s="38">
        <v>308.60000000000002</v>
      </c>
      <c r="Q279" s="39">
        <v>6.55</v>
      </c>
      <c r="R279" s="29"/>
      <c r="S279" s="23">
        <v>302.27999999999997</v>
      </c>
      <c r="T279" s="22">
        <v>1.98</v>
      </c>
      <c r="U279" s="23">
        <v>382.56</v>
      </c>
      <c r="V279" s="22">
        <v>2.02</v>
      </c>
      <c r="W279" s="23">
        <v>302.27999999999997</v>
      </c>
      <c r="X279" s="22">
        <v>1.98</v>
      </c>
      <c r="Y279" s="23">
        <v>443.16</v>
      </c>
      <c r="Z279" s="22">
        <v>1.99</v>
      </c>
      <c r="AA279" s="23">
        <v>487.2</v>
      </c>
      <c r="AB279" s="22">
        <v>2.0099999999999998</v>
      </c>
      <c r="AC279" s="23">
        <v>487.2</v>
      </c>
      <c r="AD279" s="22">
        <v>2.0099999999999998</v>
      </c>
      <c r="AE279" s="23">
        <v>487.2</v>
      </c>
      <c r="AF279" s="22">
        <v>2.0099999999999998</v>
      </c>
      <c r="AG279" s="23">
        <v>2436</v>
      </c>
      <c r="AH279" s="22">
        <v>2.0099999999999998</v>
      </c>
      <c r="AI279" s="23">
        <v>2436</v>
      </c>
      <c r="AJ279" s="22">
        <v>2.0099999999999998</v>
      </c>
      <c r="AK279" s="23">
        <v>5846.4</v>
      </c>
      <c r="AL279" s="22">
        <v>2.0099999999999998</v>
      </c>
      <c r="AM279" s="23">
        <v>29232</v>
      </c>
      <c r="AN279" s="22">
        <v>2.0099999999999998</v>
      </c>
      <c r="AO279" s="29"/>
      <c r="AP279" s="40">
        <v>0</v>
      </c>
      <c r="AQ279" s="41">
        <v>0</v>
      </c>
      <c r="AR279" s="40">
        <v>1056.0999999999999</v>
      </c>
      <c r="AS279" s="41">
        <v>5.37</v>
      </c>
      <c r="AT279" s="40">
        <v>1211.18</v>
      </c>
      <c r="AU279" s="41">
        <v>4.8</v>
      </c>
      <c r="AV279" s="29"/>
      <c r="AW279" s="42">
        <v>1.25</v>
      </c>
      <c r="AX279" s="42">
        <v>2</v>
      </c>
      <c r="AY279" s="22">
        <v>25</v>
      </c>
      <c r="AZ279" s="42">
        <v>0</v>
      </c>
      <c r="BA279" s="22">
        <v>0</v>
      </c>
      <c r="BB279" s="29"/>
      <c r="BC279" s="43">
        <v>86.85</v>
      </c>
      <c r="BD279" s="39">
        <v>3.58</v>
      </c>
      <c r="BE279" s="43">
        <v>78.5</v>
      </c>
      <c r="BF279" s="39">
        <v>3.56</v>
      </c>
      <c r="BG279" s="43">
        <v>52.1</v>
      </c>
      <c r="BH279" s="39">
        <v>1.96</v>
      </c>
      <c r="BI279" s="43">
        <v>12.95</v>
      </c>
      <c r="BJ279" s="39">
        <v>2.37</v>
      </c>
      <c r="BK279" s="29"/>
    </row>
    <row r="280" spans="1:63" x14ac:dyDescent="0.35">
      <c r="A280">
        <v>10</v>
      </c>
      <c r="B280" t="s">
        <v>587</v>
      </c>
      <c r="C280" t="s">
        <v>588</v>
      </c>
      <c r="D280" s="21">
        <v>0.12970000000000001</v>
      </c>
      <c r="E280" s="22">
        <v>11.12</v>
      </c>
      <c r="F280" s="21">
        <v>0.2802</v>
      </c>
      <c r="G280" s="22">
        <v>8.0500000000000007</v>
      </c>
      <c r="H280" s="21">
        <v>0.2185</v>
      </c>
      <c r="I280" s="22">
        <v>4.47</v>
      </c>
      <c r="J280" s="23">
        <v>0.49870000000000003</v>
      </c>
      <c r="K280" s="22">
        <v>6.45</v>
      </c>
      <c r="L280" s="23">
        <v>567.94000000000005</v>
      </c>
      <c r="M280" s="29">
        <f t="shared" si="5"/>
        <v>1051.25</v>
      </c>
      <c r="N280" s="38">
        <v>269.31</v>
      </c>
      <c r="O280" s="39">
        <v>-1.4</v>
      </c>
      <c r="P280" s="38">
        <v>312.79000000000002</v>
      </c>
      <c r="Q280" s="39">
        <v>-0.94</v>
      </c>
      <c r="R280" s="29"/>
      <c r="S280" s="23">
        <v>170.52</v>
      </c>
      <c r="T280" s="22">
        <v>-9.09</v>
      </c>
      <c r="U280" s="23">
        <v>170.52</v>
      </c>
      <c r="V280" s="22">
        <v>-9.09</v>
      </c>
      <c r="W280" s="23">
        <v>170.52</v>
      </c>
      <c r="X280" s="22">
        <v>-9.09</v>
      </c>
      <c r="Y280" s="23">
        <v>170.52</v>
      </c>
      <c r="Z280" s="22">
        <v>-9.09</v>
      </c>
      <c r="AA280" s="23">
        <v>170.52</v>
      </c>
      <c r="AB280" s="22">
        <v>-9.09</v>
      </c>
      <c r="AC280" s="23">
        <v>170.52</v>
      </c>
      <c r="AD280" s="22">
        <v>-9.09</v>
      </c>
      <c r="AE280" s="23">
        <v>170.52</v>
      </c>
      <c r="AF280" s="22">
        <v>-9.09</v>
      </c>
      <c r="AG280" s="23">
        <v>449.52</v>
      </c>
      <c r="AH280" s="22">
        <v>-8.92</v>
      </c>
      <c r="AI280" s="23">
        <v>573.52</v>
      </c>
      <c r="AJ280" s="22">
        <v>-8.9</v>
      </c>
      <c r="AK280" s="23">
        <v>1658.52</v>
      </c>
      <c r="AL280" s="22">
        <v>-8.85</v>
      </c>
      <c r="AM280" s="23">
        <v>9098.52</v>
      </c>
      <c r="AN280" s="22">
        <v>-8.83</v>
      </c>
      <c r="AO280" s="29"/>
      <c r="AP280" s="40">
        <v>0</v>
      </c>
      <c r="AQ280" s="41">
        <v>0</v>
      </c>
      <c r="AR280" s="40">
        <v>1007.77</v>
      </c>
      <c r="AS280" s="41">
        <v>3.7</v>
      </c>
      <c r="AT280" s="40">
        <v>1051.25</v>
      </c>
      <c r="AU280" s="41">
        <v>3.63</v>
      </c>
      <c r="AV280" s="29"/>
      <c r="AW280" s="42" t="s">
        <v>776</v>
      </c>
      <c r="AX280" s="42">
        <v>3</v>
      </c>
      <c r="AY280" s="22">
        <v>100</v>
      </c>
      <c r="AZ280" s="42">
        <v>73.56</v>
      </c>
      <c r="BA280" s="22">
        <v>2.68</v>
      </c>
      <c r="BB280" s="29"/>
      <c r="BC280" s="43">
        <v>86.85</v>
      </c>
      <c r="BD280" s="39">
        <v>3.58</v>
      </c>
      <c r="BE280" s="43">
        <v>78.5</v>
      </c>
      <c r="BF280" s="39">
        <v>3.56</v>
      </c>
      <c r="BG280" s="43">
        <v>52.1</v>
      </c>
      <c r="BH280" s="39">
        <v>1.96</v>
      </c>
      <c r="BI280" s="43">
        <v>12.5</v>
      </c>
      <c r="BJ280" s="39">
        <v>2.46</v>
      </c>
      <c r="BK280" s="29"/>
    </row>
    <row r="281" spans="1:63" x14ac:dyDescent="0.35">
      <c r="A281">
        <v>10</v>
      </c>
      <c r="B281" t="s">
        <v>589</v>
      </c>
      <c r="C281" t="s">
        <v>590</v>
      </c>
      <c r="D281" s="21">
        <v>0.09</v>
      </c>
      <c r="E281" s="22">
        <v>7.31</v>
      </c>
      <c r="F281" s="21">
        <v>0.23599999999999999</v>
      </c>
      <c r="G281" s="22">
        <v>5.0999999999999996</v>
      </c>
      <c r="H281" s="21">
        <v>0.14000000000000001</v>
      </c>
      <c r="I281" s="22">
        <v>5.86</v>
      </c>
      <c r="J281" s="23">
        <v>0.376</v>
      </c>
      <c r="K281" s="22">
        <v>5.38</v>
      </c>
      <c r="L281" s="23">
        <v>460.68</v>
      </c>
      <c r="M281" s="29">
        <f t="shared" si="5"/>
        <v>967.36</v>
      </c>
      <c r="N281" s="38">
        <v>174.08</v>
      </c>
      <c r="O281" s="39">
        <v>3.55</v>
      </c>
      <c r="P281" s="38">
        <v>249.04</v>
      </c>
      <c r="Q281" s="39">
        <v>3.37</v>
      </c>
      <c r="R281" s="29"/>
      <c r="S281" s="23">
        <v>257.64</v>
      </c>
      <c r="T281" s="22">
        <v>7.24</v>
      </c>
      <c r="U281" s="23">
        <v>257.64</v>
      </c>
      <c r="V281" s="22">
        <v>7.24</v>
      </c>
      <c r="W281" s="23">
        <v>257.64</v>
      </c>
      <c r="X281" s="22">
        <v>7.24</v>
      </c>
      <c r="Y281" s="23">
        <v>257.64</v>
      </c>
      <c r="Z281" s="22">
        <v>7.24</v>
      </c>
      <c r="AA281" s="23">
        <v>480.72</v>
      </c>
      <c r="AB281" s="22">
        <v>7.26</v>
      </c>
      <c r="AC281" s="23">
        <v>480.72</v>
      </c>
      <c r="AD281" s="22">
        <v>7.26</v>
      </c>
      <c r="AE281" s="23">
        <v>480.72</v>
      </c>
      <c r="AF281" s="22">
        <v>7.26</v>
      </c>
      <c r="AG281" s="23">
        <v>1575.6</v>
      </c>
      <c r="AH281" s="22">
        <v>7.26</v>
      </c>
      <c r="AI281" s="23">
        <v>1811.6</v>
      </c>
      <c r="AJ281" s="22">
        <v>7.26</v>
      </c>
      <c r="AK281" s="23">
        <v>3876.6</v>
      </c>
      <c r="AL281" s="22">
        <v>7.27</v>
      </c>
      <c r="AM281" s="23">
        <v>18036.599999999999</v>
      </c>
      <c r="AN281" s="22">
        <v>7.27</v>
      </c>
      <c r="AO281" s="29"/>
      <c r="AP281" s="40">
        <v>0</v>
      </c>
      <c r="AQ281" s="41">
        <v>0</v>
      </c>
      <c r="AR281" s="40">
        <v>892.4</v>
      </c>
      <c r="AS281" s="41">
        <v>6.54</v>
      </c>
      <c r="AT281" s="40">
        <v>967.36</v>
      </c>
      <c r="AU281" s="41">
        <v>6.25</v>
      </c>
      <c r="AV281" s="29"/>
      <c r="AW281" s="42">
        <v>1.1000000000000001</v>
      </c>
      <c r="AX281" s="42">
        <v>2.1</v>
      </c>
      <c r="AY281" s="22">
        <v>0</v>
      </c>
      <c r="AZ281" s="42">
        <v>59.4</v>
      </c>
      <c r="BA281" s="22">
        <v>0</v>
      </c>
      <c r="BB281" s="29"/>
      <c r="BC281" s="43">
        <v>86.85</v>
      </c>
      <c r="BD281" s="39">
        <v>3.58</v>
      </c>
      <c r="BE281" s="43">
        <v>78.5</v>
      </c>
      <c r="BF281" s="39">
        <v>3.56</v>
      </c>
      <c r="BG281" s="43">
        <v>52.1</v>
      </c>
      <c r="BH281" s="39">
        <v>1.96</v>
      </c>
      <c r="BI281" s="43">
        <v>6.45</v>
      </c>
      <c r="BJ281" s="39">
        <v>1.57</v>
      </c>
      <c r="BK281" s="29"/>
    </row>
    <row r="282" spans="1:63" x14ac:dyDescent="0.35">
      <c r="A282">
        <v>10</v>
      </c>
      <c r="B282" t="s">
        <v>591</v>
      </c>
      <c r="C282" t="s">
        <v>592</v>
      </c>
      <c r="D282" s="21">
        <v>8.8300000000000003E-2</v>
      </c>
      <c r="E282" s="22">
        <v>2.0699999999999998</v>
      </c>
      <c r="F282" s="21">
        <v>0.2505</v>
      </c>
      <c r="G282" s="22">
        <v>-3.81</v>
      </c>
      <c r="H282" s="21">
        <v>0.2094</v>
      </c>
      <c r="I282" s="22">
        <v>-3.77</v>
      </c>
      <c r="J282" s="23">
        <v>0.45989999999999998</v>
      </c>
      <c r="K282" s="22">
        <v>-3.79</v>
      </c>
      <c r="L282" s="23">
        <v>481.19</v>
      </c>
      <c r="M282" s="29">
        <f t="shared" si="5"/>
        <v>948.35</v>
      </c>
      <c r="N282" s="38">
        <v>238.59</v>
      </c>
      <c r="O282" s="39">
        <v>23.19</v>
      </c>
      <c r="P282" s="38">
        <v>309.19</v>
      </c>
      <c r="Q282" s="39">
        <v>30.25</v>
      </c>
      <c r="R282" s="29"/>
      <c r="S282" s="23">
        <v>157.97</v>
      </c>
      <c r="T282" s="22">
        <v>7.79</v>
      </c>
      <c r="U282" s="23">
        <v>157.97</v>
      </c>
      <c r="V282" s="22">
        <v>7.79</v>
      </c>
      <c r="W282" s="23">
        <v>244.94</v>
      </c>
      <c r="X282" s="22">
        <v>7.81</v>
      </c>
      <c r="Y282" s="23">
        <v>357.5</v>
      </c>
      <c r="Z282" s="22">
        <v>7.85</v>
      </c>
      <c r="AA282" s="23">
        <v>542.54</v>
      </c>
      <c r="AB282" s="22">
        <v>7.84</v>
      </c>
      <c r="AC282" s="23">
        <v>542.54</v>
      </c>
      <c r="AD282" s="22">
        <v>7.84</v>
      </c>
      <c r="AE282" s="23">
        <v>542.54</v>
      </c>
      <c r="AF282" s="22">
        <v>7.84</v>
      </c>
      <c r="AG282" s="23">
        <v>1737.74</v>
      </c>
      <c r="AH282" s="22">
        <v>7.83</v>
      </c>
      <c r="AI282" s="23">
        <v>1737.74</v>
      </c>
      <c r="AJ282" s="22">
        <v>7.83</v>
      </c>
      <c r="AK282" s="23">
        <v>3266.18</v>
      </c>
      <c r="AL282" s="22">
        <v>7.83</v>
      </c>
      <c r="AM282" s="23">
        <v>3266.18</v>
      </c>
      <c r="AN282" s="22">
        <v>7.83</v>
      </c>
      <c r="AO282" s="29"/>
      <c r="AP282" s="40">
        <v>0</v>
      </c>
      <c r="AQ282" s="41">
        <v>0</v>
      </c>
      <c r="AR282" s="40">
        <v>877.75</v>
      </c>
      <c r="AS282" s="41">
        <v>8.14</v>
      </c>
      <c r="AT282" s="40">
        <v>948.35</v>
      </c>
      <c r="AU282" s="41">
        <v>10.87</v>
      </c>
      <c r="AV282" s="29"/>
      <c r="AW282" s="42">
        <v>2.15</v>
      </c>
      <c r="AX282" s="42">
        <v>2.65</v>
      </c>
      <c r="AY282" s="22">
        <v>0</v>
      </c>
      <c r="AZ282" s="42">
        <v>0</v>
      </c>
      <c r="BA282" s="22">
        <v>0</v>
      </c>
      <c r="BB282" s="29"/>
      <c r="BC282" s="43">
        <v>86.85</v>
      </c>
      <c r="BD282" s="39">
        <v>3.58</v>
      </c>
      <c r="BE282" s="43">
        <v>78.5</v>
      </c>
      <c r="BF282" s="39">
        <v>3.56</v>
      </c>
      <c r="BG282" s="43">
        <v>51.1</v>
      </c>
      <c r="BH282" s="39">
        <v>-0.02</v>
      </c>
      <c r="BI282" s="43">
        <v>10.85</v>
      </c>
      <c r="BJ282" s="39">
        <v>1.88</v>
      </c>
      <c r="BK282" s="29"/>
    </row>
    <row r="283" spans="1:63" x14ac:dyDescent="0.35">
      <c r="A283">
        <v>10</v>
      </c>
      <c r="B283" t="s">
        <v>593</v>
      </c>
      <c r="C283" t="s">
        <v>594</v>
      </c>
      <c r="D283" s="21">
        <v>9.7059999999999994E-2</v>
      </c>
      <c r="E283" s="22">
        <v>5.28</v>
      </c>
      <c r="F283" s="21">
        <v>0.26410800000000001</v>
      </c>
      <c r="G283" s="22">
        <v>4.1100000000000003</v>
      </c>
      <c r="H283" s="21">
        <v>0.21456800000000001</v>
      </c>
      <c r="I283" s="22">
        <v>4.32</v>
      </c>
      <c r="J283" s="23">
        <v>0.47867599999999999</v>
      </c>
      <c r="K283" s="22">
        <v>4.2</v>
      </c>
      <c r="L283" s="23">
        <v>497.19</v>
      </c>
      <c r="M283" s="29">
        <f t="shared" si="5"/>
        <v>1022.21</v>
      </c>
      <c r="N283" s="38">
        <v>190.51</v>
      </c>
      <c r="O283" s="39">
        <v>2.65</v>
      </c>
      <c r="P283" s="38">
        <v>255.74</v>
      </c>
      <c r="Q283" s="39">
        <v>1.96</v>
      </c>
      <c r="R283" s="29"/>
      <c r="S283" s="23">
        <v>269.27999999999997</v>
      </c>
      <c r="T283" s="22">
        <v>5.8</v>
      </c>
      <c r="U283" s="23">
        <v>269.27999999999997</v>
      </c>
      <c r="V283" s="22">
        <v>5.8</v>
      </c>
      <c r="W283" s="23">
        <v>269.27999999999997</v>
      </c>
      <c r="X283" s="22">
        <v>5.8</v>
      </c>
      <c r="Y283" s="23">
        <v>269.27999999999997</v>
      </c>
      <c r="Z283" s="22">
        <v>5.8</v>
      </c>
      <c r="AA283" s="23">
        <v>269.27999999999997</v>
      </c>
      <c r="AB283" s="22">
        <v>5.8</v>
      </c>
      <c r="AC283" s="23">
        <v>269.27999999999997</v>
      </c>
      <c r="AD283" s="22">
        <v>5.8</v>
      </c>
      <c r="AE283" s="23">
        <v>269.27999999999997</v>
      </c>
      <c r="AF283" s="22">
        <v>5.8</v>
      </c>
      <c r="AG283" s="23">
        <v>416.12</v>
      </c>
      <c r="AH283" s="22">
        <v>5.8</v>
      </c>
      <c r="AI283" s="23">
        <v>416.12</v>
      </c>
      <c r="AJ283" s="22">
        <v>5.8</v>
      </c>
      <c r="AK283" s="23">
        <v>643.66999999999996</v>
      </c>
      <c r="AL283" s="22">
        <v>5.79</v>
      </c>
      <c r="AM283" s="23">
        <v>1699.67</v>
      </c>
      <c r="AN283" s="22">
        <v>5.78</v>
      </c>
      <c r="AO283" s="29"/>
      <c r="AP283" s="40">
        <v>0</v>
      </c>
      <c r="AQ283" s="41">
        <v>0</v>
      </c>
      <c r="AR283" s="40">
        <v>956.98</v>
      </c>
      <c r="AS283" s="41">
        <v>4.8899999999999997</v>
      </c>
      <c r="AT283" s="40">
        <v>1022.21</v>
      </c>
      <c r="AU283" s="41">
        <v>4.5599999999999996</v>
      </c>
      <c r="AV283" s="29"/>
      <c r="AW283" s="42">
        <v>1</v>
      </c>
      <c r="AX283" s="42">
        <v>2.25</v>
      </c>
      <c r="AY283" s="22" t="s">
        <v>774</v>
      </c>
      <c r="AZ283" s="42">
        <v>0</v>
      </c>
      <c r="BA283" s="22">
        <v>0</v>
      </c>
      <c r="BB283" s="29"/>
      <c r="BC283" s="43">
        <v>86</v>
      </c>
      <c r="BD283" s="39">
        <v>3.61</v>
      </c>
      <c r="BE283" s="43">
        <v>78</v>
      </c>
      <c r="BF283" s="39">
        <v>4</v>
      </c>
      <c r="BG283" s="43">
        <v>52</v>
      </c>
      <c r="BH283" s="39">
        <v>1.96</v>
      </c>
      <c r="BI283" s="43">
        <v>5</v>
      </c>
      <c r="BJ283" s="39">
        <v>0</v>
      </c>
      <c r="BK283" s="29"/>
    </row>
    <row r="284" spans="1:63" x14ac:dyDescent="0.35">
      <c r="A284">
        <v>10</v>
      </c>
      <c r="B284" t="s">
        <v>595</v>
      </c>
      <c r="C284" t="s">
        <v>596</v>
      </c>
      <c r="D284" s="21">
        <v>0.1061</v>
      </c>
      <c r="E284" s="22">
        <v>5.6</v>
      </c>
      <c r="F284" s="21">
        <v>0.3271</v>
      </c>
      <c r="G284" s="22">
        <v>3.33</v>
      </c>
      <c r="H284" s="21">
        <v>0.22720000000000001</v>
      </c>
      <c r="I284" s="22">
        <v>3.36</v>
      </c>
      <c r="J284" s="23">
        <v>0.55430000000000001</v>
      </c>
      <c r="K284" s="22">
        <v>3.34</v>
      </c>
      <c r="L284" s="23">
        <v>479.56</v>
      </c>
      <c r="M284" s="29">
        <f t="shared" si="5"/>
        <v>1018.1600000000001</v>
      </c>
      <c r="N284" s="38">
        <v>268.58</v>
      </c>
      <c r="O284" s="39">
        <v>16.2</v>
      </c>
      <c r="P284" s="38">
        <v>276.16000000000003</v>
      </c>
      <c r="Q284" s="39">
        <v>15.68</v>
      </c>
      <c r="R284" s="29"/>
      <c r="S284" s="23">
        <v>197.4</v>
      </c>
      <c r="T284" s="22">
        <v>2.41</v>
      </c>
      <c r="U284" s="23">
        <v>262.44</v>
      </c>
      <c r="V284" s="22">
        <v>2.37</v>
      </c>
      <c r="W284" s="23">
        <v>262.44</v>
      </c>
      <c r="X284" s="22">
        <v>2.37</v>
      </c>
      <c r="Y284" s="23">
        <v>262.44</v>
      </c>
      <c r="Z284" s="22">
        <v>2.37</v>
      </c>
      <c r="AA284" s="23">
        <v>392.52</v>
      </c>
      <c r="AB284" s="22">
        <v>2.37</v>
      </c>
      <c r="AC284" s="23">
        <v>392.52</v>
      </c>
      <c r="AD284" s="22">
        <v>2.37</v>
      </c>
      <c r="AE284" s="23">
        <v>392.52</v>
      </c>
      <c r="AF284" s="22">
        <v>2.37</v>
      </c>
      <c r="AG284" s="23">
        <v>1276.1600000000001</v>
      </c>
      <c r="AH284" s="22">
        <v>2.37</v>
      </c>
      <c r="AI284" s="23">
        <v>1400.76</v>
      </c>
      <c r="AJ284" s="22">
        <v>2.36</v>
      </c>
      <c r="AK284" s="23">
        <v>3049.08</v>
      </c>
      <c r="AL284" s="22">
        <v>2.37</v>
      </c>
      <c r="AM284" s="23">
        <v>12503.16</v>
      </c>
      <c r="AN284" s="22">
        <v>0.91</v>
      </c>
      <c r="AO284" s="29"/>
      <c r="AP284" s="40">
        <v>0</v>
      </c>
      <c r="AQ284" s="41">
        <v>0</v>
      </c>
      <c r="AR284" s="40">
        <v>945.54</v>
      </c>
      <c r="AS284" s="41">
        <v>7.69</v>
      </c>
      <c r="AT284" s="40">
        <v>1018.1600000000001</v>
      </c>
      <c r="AU284" s="41">
        <v>7.27</v>
      </c>
      <c r="AV284" s="29"/>
      <c r="AW284" s="42">
        <v>2.31</v>
      </c>
      <c r="AX284" s="42">
        <v>5.9</v>
      </c>
      <c r="AY284" s="22">
        <v>7.63</v>
      </c>
      <c r="AZ284" s="42">
        <v>0</v>
      </c>
      <c r="BA284" s="22">
        <v>0</v>
      </c>
      <c r="BB284" s="29"/>
      <c r="BC284" s="43">
        <v>86.85</v>
      </c>
      <c r="BD284" s="39">
        <v>3.58</v>
      </c>
      <c r="BE284" s="43">
        <v>78.5</v>
      </c>
      <c r="BF284" s="39">
        <v>3.56</v>
      </c>
      <c r="BG284" s="43">
        <v>52.1</v>
      </c>
      <c r="BH284" s="39">
        <v>1.96</v>
      </c>
      <c r="BI284" s="43">
        <v>18.149999999999999</v>
      </c>
      <c r="BJ284" s="39">
        <v>2.25</v>
      </c>
      <c r="BK284" s="29"/>
    </row>
    <row r="285" spans="1:63" x14ac:dyDescent="0.35">
      <c r="A285">
        <v>10</v>
      </c>
      <c r="B285" t="s">
        <v>597</v>
      </c>
      <c r="C285" t="s">
        <v>598</v>
      </c>
      <c r="D285" s="21">
        <v>0.14319999999999999</v>
      </c>
      <c r="E285" s="22">
        <v>38.9</v>
      </c>
      <c r="F285" s="21">
        <v>0.26</v>
      </c>
      <c r="G285" s="22">
        <v>3.04</v>
      </c>
      <c r="H285" s="21">
        <v>0.161</v>
      </c>
      <c r="I285" s="22">
        <v>5.63</v>
      </c>
      <c r="J285" s="23">
        <v>0.42100000000000004</v>
      </c>
      <c r="K285" s="22">
        <v>4.0199999999999996</v>
      </c>
      <c r="L285" s="23">
        <v>660.31</v>
      </c>
      <c r="M285" s="29">
        <f t="shared" si="5"/>
        <v>1232.6499999999999</v>
      </c>
      <c r="N285" s="38">
        <v>263.44</v>
      </c>
      <c r="O285" s="39">
        <v>6.09</v>
      </c>
      <c r="P285" s="38">
        <v>342.34</v>
      </c>
      <c r="Q285" s="39">
        <v>5.87</v>
      </c>
      <c r="R285" s="29"/>
      <c r="S285" s="23">
        <v>230</v>
      </c>
      <c r="T285" s="22">
        <v>9.52</v>
      </c>
      <c r="U285" s="23">
        <v>230</v>
      </c>
      <c r="V285" s="22">
        <v>9.52</v>
      </c>
      <c r="W285" s="23">
        <v>230</v>
      </c>
      <c r="X285" s="22">
        <v>9.52</v>
      </c>
      <c r="Y285" s="23">
        <v>230</v>
      </c>
      <c r="Z285" s="22">
        <v>9.52</v>
      </c>
      <c r="AA285" s="23">
        <v>230</v>
      </c>
      <c r="AB285" s="22">
        <v>9.52</v>
      </c>
      <c r="AC285" s="23">
        <v>230</v>
      </c>
      <c r="AD285" s="22">
        <v>9.52</v>
      </c>
      <c r="AE285" s="23">
        <v>230</v>
      </c>
      <c r="AF285" s="22">
        <v>9.52</v>
      </c>
      <c r="AG285" s="23">
        <v>770</v>
      </c>
      <c r="AH285" s="22">
        <v>8.4499999999999993</v>
      </c>
      <c r="AI285" s="23">
        <v>790</v>
      </c>
      <c r="AJ285" s="22">
        <v>8.2200000000000006</v>
      </c>
      <c r="AK285" s="23">
        <v>965</v>
      </c>
      <c r="AL285" s="22">
        <v>6.63</v>
      </c>
      <c r="AM285" s="23">
        <v>2460</v>
      </c>
      <c r="AN285" s="22">
        <v>2.5</v>
      </c>
      <c r="AO285" s="29"/>
      <c r="AP285" s="40">
        <v>0</v>
      </c>
      <c r="AQ285" s="41">
        <v>0</v>
      </c>
      <c r="AR285" s="40">
        <v>1153.75</v>
      </c>
      <c r="AS285" s="41">
        <v>23.57</v>
      </c>
      <c r="AT285" s="40">
        <v>1232.6499999999999</v>
      </c>
      <c r="AU285" s="41">
        <v>22.19</v>
      </c>
      <c r="AV285" s="29"/>
      <c r="AW285" s="42">
        <v>1.1200000000000001</v>
      </c>
      <c r="AX285" s="42">
        <v>2.56</v>
      </c>
      <c r="AY285" s="22">
        <v>2.4</v>
      </c>
      <c r="AZ285" s="42">
        <v>42.75</v>
      </c>
      <c r="BA285" s="22">
        <v>2.79</v>
      </c>
      <c r="BB285" s="29"/>
      <c r="BC285" s="43">
        <v>86.85</v>
      </c>
      <c r="BD285" s="39">
        <v>3.55</v>
      </c>
      <c r="BE285" s="43">
        <v>78.5</v>
      </c>
      <c r="BF285" s="39">
        <v>3.56</v>
      </c>
      <c r="BG285" s="43">
        <v>52.1</v>
      </c>
      <c r="BH285" s="39">
        <v>1.94</v>
      </c>
      <c r="BI285" s="43">
        <v>11.9</v>
      </c>
      <c r="BJ285" s="39">
        <v>3.03</v>
      </c>
      <c r="BK285" s="29"/>
    </row>
    <row r="286" spans="1:63" x14ac:dyDescent="0.35">
      <c r="A286">
        <v>10</v>
      </c>
      <c r="B286" t="s">
        <v>599</v>
      </c>
      <c r="C286" t="s">
        <v>600</v>
      </c>
      <c r="D286" s="21">
        <v>7.714E-2</v>
      </c>
      <c r="E286" s="22">
        <v>12.87</v>
      </c>
      <c r="F286" s="21">
        <v>0.27035999999999999</v>
      </c>
      <c r="G286" s="22">
        <v>12.38</v>
      </c>
      <c r="H286" s="21">
        <v>0.21545</v>
      </c>
      <c r="I286" s="22">
        <v>12.66</v>
      </c>
      <c r="J286" s="23">
        <v>0.48580999999999996</v>
      </c>
      <c r="K286" s="22">
        <v>12.51</v>
      </c>
      <c r="L286" s="23">
        <v>391.49</v>
      </c>
      <c r="M286" s="29">
        <f t="shared" si="5"/>
        <v>901.49</v>
      </c>
      <c r="N286" s="38">
        <v>204.96</v>
      </c>
      <c r="O286" s="39">
        <v>2.2799999999999998</v>
      </c>
      <c r="P286" s="38">
        <v>273.72000000000003</v>
      </c>
      <c r="Q286" s="39">
        <v>2.29</v>
      </c>
      <c r="R286" s="29"/>
      <c r="S286" s="23">
        <v>194.52</v>
      </c>
      <c r="T286" s="22">
        <v>3.91</v>
      </c>
      <c r="U286" s="23">
        <v>236.28</v>
      </c>
      <c r="V286" s="22">
        <v>3.91</v>
      </c>
      <c r="W286" s="23">
        <v>236.27999999999997</v>
      </c>
      <c r="X286" s="22">
        <v>3.91</v>
      </c>
      <c r="Y286" s="23">
        <v>236.27999999999997</v>
      </c>
      <c r="Z286" s="22">
        <v>3.91</v>
      </c>
      <c r="AA286" s="23">
        <v>236.27999999999997</v>
      </c>
      <c r="AB286" s="22">
        <v>3.91</v>
      </c>
      <c r="AC286" s="23">
        <v>236.27999999999997</v>
      </c>
      <c r="AD286" s="22">
        <v>3.91</v>
      </c>
      <c r="AE286" s="23">
        <v>345.12</v>
      </c>
      <c r="AF286" s="22">
        <v>3.89</v>
      </c>
      <c r="AG286" s="23">
        <v>1148.76</v>
      </c>
      <c r="AH286" s="22">
        <v>3.88</v>
      </c>
      <c r="AI286" s="23">
        <v>1387.32</v>
      </c>
      <c r="AJ286" s="22">
        <v>3.89</v>
      </c>
      <c r="AK286" s="23">
        <v>3243.4799999999996</v>
      </c>
      <c r="AL286" s="22">
        <v>3.87</v>
      </c>
      <c r="AM286" s="23">
        <v>17512.919999999998</v>
      </c>
      <c r="AN286" s="22">
        <v>3.85</v>
      </c>
      <c r="AO286" s="29"/>
      <c r="AP286" s="40">
        <v>0</v>
      </c>
      <c r="AQ286" s="41">
        <v>0</v>
      </c>
      <c r="AR286" s="40">
        <v>790.97</v>
      </c>
      <c r="AS286" s="41">
        <v>7.69</v>
      </c>
      <c r="AT286" s="40">
        <v>901.49</v>
      </c>
      <c r="AU286" s="41">
        <v>7.08</v>
      </c>
      <c r="AV286" s="29"/>
      <c r="AW286" s="42">
        <v>0.95</v>
      </c>
      <c r="AX286" s="42">
        <v>1.3</v>
      </c>
      <c r="AY286" s="22">
        <v>0</v>
      </c>
      <c r="AZ286" s="42">
        <v>0</v>
      </c>
      <c r="BA286" s="22">
        <v>0</v>
      </c>
      <c r="BB286" s="29"/>
      <c r="BC286" s="43">
        <v>86.85</v>
      </c>
      <c r="BD286" s="39">
        <v>3.58</v>
      </c>
      <c r="BE286" s="43">
        <v>78.5</v>
      </c>
      <c r="BF286" s="39">
        <v>3.56</v>
      </c>
      <c r="BG286" s="43">
        <v>52.1</v>
      </c>
      <c r="BH286" s="39">
        <v>1.96</v>
      </c>
      <c r="BI286" s="43">
        <v>11.35</v>
      </c>
      <c r="BJ286" s="39">
        <v>2.25</v>
      </c>
      <c r="BK286" s="29"/>
    </row>
    <row r="287" spans="1:63" x14ac:dyDescent="0.35">
      <c r="A287">
        <v>10</v>
      </c>
      <c r="B287" t="s">
        <v>601</v>
      </c>
      <c r="C287" t="s">
        <v>602</v>
      </c>
      <c r="D287" s="21">
        <v>8.3930000000000005E-2</v>
      </c>
      <c r="E287" s="22">
        <v>5.76</v>
      </c>
      <c r="F287" s="21">
        <v>0.19535</v>
      </c>
      <c r="G287" s="22">
        <v>6.18</v>
      </c>
      <c r="H287" s="21">
        <v>0.17993999999999999</v>
      </c>
      <c r="I287" s="22">
        <v>6.27</v>
      </c>
      <c r="J287" s="23">
        <v>0.37529000000000001</v>
      </c>
      <c r="K287" s="22">
        <v>6.22</v>
      </c>
      <c r="L287" s="23">
        <v>434.43</v>
      </c>
      <c r="M287" s="29">
        <f t="shared" si="5"/>
        <v>918.8</v>
      </c>
      <c r="N287" s="38">
        <v>202.3</v>
      </c>
      <c r="O287" s="39">
        <v>2.5099999999999998</v>
      </c>
      <c r="P287" s="38">
        <v>243.81</v>
      </c>
      <c r="Q287" s="39">
        <v>4.24</v>
      </c>
      <c r="R287" s="29"/>
      <c r="S287" s="23">
        <v>225.8</v>
      </c>
      <c r="T287" s="22">
        <v>28.28</v>
      </c>
      <c r="U287" s="23">
        <v>240.56</v>
      </c>
      <c r="V287" s="22">
        <v>28.11</v>
      </c>
      <c r="W287" s="23" t="s">
        <v>773</v>
      </c>
      <c r="X287" s="22" t="s">
        <v>773</v>
      </c>
      <c r="Y287" s="23" t="s">
        <v>773</v>
      </c>
      <c r="Z287" s="22" t="s">
        <v>773</v>
      </c>
      <c r="AA287" s="23" t="s">
        <v>773</v>
      </c>
      <c r="AB287" s="22" t="s">
        <v>773</v>
      </c>
      <c r="AC287" s="23" t="s">
        <v>773</v>
      </c>
      <c r="AD287" s="22" t="s">
        <v>773</v>
      </c>
      <c r="AE287" s="23" t="s">
        <v>773</v>
      </c>
      <c r="AF287" s="22" t="s">
        <v>773</v>
      </c>
      <c r="AG287" s="23" t="s">
        <v>773</v>
      </c>
      <c r="AH287" s="22" t="s">
        <v>773</v>
      </c>
      <c r="AI287" s="23" t="s">
        <v>773</v>
      </c>
      <c r="AJ287" s="22" t="s">
        <v>773</v>
      </c>
      <c r="AK287" s="23" t="s">
        <v>773</v>
      </c>
      <c r="AL287" s="22" t="s">
        <v>773</v>
      </c>
      <c r="AM287" s="23" t="s">
        <v>773</v>
      </c>
      <c r="AN287" s="22" t="s">
        <v>773</v>
      </c>
      <c r="AO287" s="29"/>
      <c r="AP287" s="40">
        <v>0</v>
      </c>
      <c r="AQ287" s="41">
        <v>0</v>
      </c>
      <c r="AR287" s="40">
        <v>862.53</v>
      </c>
      <c r="AS287" s="41">
        <v>10</v>
      </c>
      <c r="AT287" s="40">
        <v>918.8</v>
      </c>
      <c r="AU287" s="41">
        <v>10.37</v>
      </c>
      <c r="AV287" s="29"/>
      <c r="AW287" s="42">
        <v>1</v>
      </c>
      <c r="AX287" s="42">
        <v>1.5</v>
      </c>
      <c r="AY287" s="22">
        <v>0</v>
      </c>
      <c r="AZ287" s="42">
        <v>0</v>
      </c>
      <c r="BA287" s="22">
        <v>0</v>
      </c>
      <c r="BB287" s="29"/>
      <c r="BC287" s="43">
        <v>86.7</v>
      </c>
      <c r="BD287" s="39">
        <v>3.4</v>
      </c>
      <c r="BE287" s="43">
        <v>78.5</v>
      </c>
      <c r="BF287" s="39">
        <v>3.56</v>
      </c>
      <c r="BG287" s="43">
        <v>52.1</v>
      </c>
      <c r="BH287" s="39">
        <v>1.96</v>
      </c>
      <c r="BI287" s="43">
        <v>8</v>
      </c>
      <c r="BJ287" s="39">
        <v>6.67</v>
      </c>
      <c r="BK287" s="29"/>
    </row>
    <row r="288" spans="1:63" x14ac:dyDescent="0.35">
      <c r="A288">
        <v>10</v>
      </c>
      <c r="B288" t="s">
        <v>603</v>
      </c>
      <c r="C288" t="s">
        <v>604</v>
      </c>
      <c r="D288" s="21">
        <v>7.4300000000000005E-2</v>
      </c>
      <c r="E288" s="22">
        <v>4.0199999999999996</v>
      </c>
      <c r="F288" s="21">
        <v>0.318</v>
      </c>
      <c r="G288" s="22">
        <v>15.86</v>
      </c>
      <c r="H288" s="21">
        <v>0.25580000000000003</v>
      </c>
      <c r="I288" s="22">
        <v>16.100000000000001</v>
      </c>
      <c r="J288" s="23">
        <v>0.57380000000000009</v>
      </c>
      <c r="K288" s="22">
        <v>15.96</v>
      </c>
      <c r="L288" s="23">
        <v>312.83999999999997</v>
      </c>
      <c r="M288" s="29">
        <f t="shared" si="5"/>
        <v>1016.1899999999998</v>
      </c>
      <c r="N288" s="38">
        <v>282.77</v>
      </c>
      <c r="O288" s="39">
        <v>5.7</v>
      </c>
      <c r="P288" s="38">
        <v>377.02</v>
      </c>
      <c r="Q288" s="39">
        <v>5.7</v>
      </c>
      <c r="R288" s="29"/>
      <c r="S288" s="23">
        <v>244.75</v>
      </c>
      <c r="T288" s="22">
        <v>3.2</v>
      </c>
      <c r="U288" s="23">
        <v>326.33</v>
      </c>
      <c r="V288" s="22">
        <v>3.2</v>
      </c>
      <c r="W288" s="23">
        <v>326.33</v>
      </c>
      <c r="X288" s="22">
        <v>3.2</v>
      </c>
      <c r="Y288" s="23">
        <v>326.33</v>
      </c>
      <c r="Z288" s="22">
        <v>3.2</v>
      </c>
      <c r="AA288" s="23">
        <v>326.33</v>
      </c>
      <c r="AB288" s="22">
        <v>3.2</v>
      </c>
      <c r="AC288" s="23">
        <v>326.33</v>
      </c>
      <c r="AD288" s="22">
        <v>3.2</v>
      </c>
      <c r="AE288" s="23">
        <v>326.33</v>
      </c>
      <c r="AF288" s="22">
        <v>3.2</v>
      </c>
      <c r="AG288" s="23">
        <v>1532.65</v>
      </c>
      <c r="AH288" s="22">
        <v>3</v>
      </c>
      <c r="AI288" s="23">
        <v>1868.62</v>
      </c>
      <c r="AJ288" s="22">
        <v>5.45</v>
      </c>
      <c r="AK288" s="23">
        <v>4423.62</v>
      </c>
      <c r="AL288" s="22">
        <v>3.91</v>
      </c>
      <c r="AM288" s="23">
        <v>21899.65</v>
      </c>
      <c r="AN288" s="22">
        <v>2.83</v>
      </c>
      <c r="AO288" s="29"/>
      <c r="AP288" s="40">
        <v>0</v>
      </c>
      <c r="AQ288" s="41">
        <v>0</v>
      </c>
      <c r="AR288" s="40">
        <v>840.3599999999999</v>
      </c>
      <c r="AS288" s="41">
        <v>4.34</v>
      </c>
      <c r="AT288" s="40">
        <v>1016.1899999999998</v>
      </c>
      <c r="AU288" s="41">
        <v>4.37</v>
      </c>
      <c r="AV288" s="29"/>
      <c r="AW288" s="42">
        <v>1.57</v>
      </c>
      <c r="AX288" s="42">
        <v>1.57</v>
      </c>
      <c r="AY288" s="22">
        <v>3.29</v>
      </c>
      <c r="AZ288" s="42">
        <v>0</v>
      </c>
      <c r="BA288" s="22">
        <v>0</v>
      </c>
      <c r="BB288" s="29"/>
      <c r="BC288" s="43">
        <v>86.85</v>
      </c>
      <c r="BD288" s="39">
        <v>3.55</v>
      </c>
      <c r="BE288" s="43">
        <v>78.5</v>
      </c>
      <c r="BF288" s="39">
        <v>3.56</v>
      </c>
      <c r="BG288" s="43">
        <v>52.1</v>
      </c>
      <c r="BH288" s="39">
        <v>1.94</v>
      </c>
      <c r="BI288" s="43">
        <v>8</v>
      </c>
      <c r="BJ288" s="39">
        <v>3.23</v>
      </c>
      <c r="BK288" s="29"/>
    </row>
    <row r="289" spans="1:63" x14ac:dyDescent="0.35">
      <c r="A289">
        <v>10</v>
      </c>
      <c r="B289" t="s">
        <v>605</v>
      </c>
      <c r="C289" t="s">
        <v>606</v>
      </c>
      <c r="D289" s="21">
        <v>0.10390000000000001</v>
      </c>
      <c r="E289" s="22">
        <v>3.61</v>
      </c>
      <c r="F289" s="21">
        <v>0.23769999999999999</v>
      </c>
      <c r="G289" s="22">
        <v>0.28000000000000003</v>
      </c>
      <c r="H289" s="21">
        <v>0.19070000000000001</v>
      </c>
      <c r="I289" s="22">
        <v>0.25</v>
      </c>
      <c r="J289" s="23">
        <v>0.4284</v>
      </c>
      <c r="K289" s="22">
        <v>0.27</v>
      </c>
      <c r="L289" s="23">
        <v>609.46</v>
      </c>
      <c r="M289" s="29">
        <f t="shared" si="5"/>
        <v>1128.3700000000001</v>
      </c>
      <c r="N289" s="38">
        <v>246.86</v>
      </c>
      <c r="O289" s="39">
        <v>2.89</v>
      </c>
      <c r="P289" s="38">
        <v>304.70999999999998</v>
      </c>
      <c r="Q289" s="39">
        <v>2.69</v>
      </c>
      <c r="R289" s="29"/>
      <c r="S289" s="23">
        <v>79.2</v>
      </c>
      <c r="T289" s="22">
        <v>3.94</v>
      </c>
      <c r="U289" s="23">
        <v>214.2</v>
      </c>
      <c r="V289" s="22">
        <v>3.48</v>
      </c>
      <c r="W289" s="23">
        <v>146.4</v>
      </c>
      <c r="X289" s="22">
        <v>3.39</v>
      </c>
      <c r="Y289" s="23">
        <v>146.4</v>
      </c>
      <c r="Z289" s="22">
        <v>3.39</v>
      </c>
      <c r="AA289" s="23">
        <v>508.2</v>
      </c>
      <c r="AB289" s="22">
        <v>3.29</v>
      </c>
      <c r="AC289" s="23">
        <v>508.2</v>
      </c>
      <c r="AD289" s="22">
        <v>3.29</v>
      </c>
      <c r="AE289" s="23">
        <v>508.2</v>
      </c>
      <c r="AF289" s="22">
        <v>3.29</v>
      </c>
      <c r="AG289" s="23">
        <v>3627</v>
      </c>
      <c r="AH289" s="22">
        <v>3.33</v>
      </c>
      <c r="AI289" s="23">
        <v>3627</v>
      </c>
      <c r="AJ289" s="22">
        <v>3.33</v>
      </c>
      <c r="AK289" s="23">
        <v>8704.7999999999993</v>
      </c>
      <c r="AL289" s="22">
        <v>3.33</v>
      </c>
      <c r="AM289" s="23">
        <v>43524</v>
      </c>
      <c r="AN289" s="22">
        <v>3.33</v>
      </c>
      <c r="AO289" s="29"/>
      <c r="AP289" s="40">
        <v>0</v>
      </c>
      <c r="AQ289" s="41">
        <v>0</v>
      </c>
      <c r="AR289" s="40">
        <v>935.5200000000001</v>
      </c>
      <c r="AS289" s="41">
        <v>3.44</v>
      </c>
      <c r="AT289" s="40">
        <v>1128.3700000000001</v>
      </c>
      <c r="AU289" s="41">
        <v>3.33</v>
      </c>
      <c r="AV289" s="29"/>
      <c r="AW289" s="42">
        <v>2.4</v>
      </c>
      <c r="AX289" s="42">
        <v>2.4</v>
      </c>
      <c r="AY289" s="22">
        <v>0</v>
      </c>
      <c r="AZ289" s="42">
        <v>0</v>
      </c>
      <c r="BA289" s="22">
        <v>0</v>
      </c>
      <c r="BB289" s="29"/>
      <c r="BC289" s="43">
        <v>86.85</v>
      </c>
      <c r="BD289" s="39">
        <v>3.58</v>
      </c>
      <c r="BE289" s="43">
        <v>78.5</v>
      </c>
      <c r="BF289" s="39">
        <v>3.56</v>
      </c>
      <c r="BG289" s="43">
        <v>51.1</v>
      </c>
      <c r="BH289" s="39">
        <v>0</v>
      </c>
      <c r="BI289" s="43">
        <v>8.5500000000000007</v>
      </c>
      <c r="BJ289" s="39">
        <v>3.01</v>
      </c>
      <c r="BK289" s="29"/>
    </row>
    <row r="290" spans="1:63" x14ac:dyDescent="0.35">
      <c r="A290">
        <v>10</v>
      </c>
      <c r="B290" t="s">
        <v>607</v>
      </c>
      <c r="C290" t="s">
        <v>608</v>
      </c>
      <c r="D290" s="21">
        <v>0.1079</v>
      </c>
      <c r="E290" s="22">
        <v>8.9</v>
      </c>
      <c r="F290" s="21">
        <v>0.3211</v>
      </c>
      <c r="G290" s="22">
        <v>5.79</v>
      </c>
      <c r="H290" s="21">
        <v>0.25819999999999999</v>
      </c>
      <c r="I290" s="22">
        <v>5.82</v>
      </c>
      <c r="J290" s="23">
        <v>0.57929999999999993</v>
      </c>
      <c r="K290" s="22">
        <v>5.81</v>
      </c>
      <c r="L290" s="23">
        <v>610.82000000000005</v>
      </c>
      <c r="M290" s="29">
        <f t="shared" si="5"/>
        <v>1111.46</v>
      </c>
      <c r="N290" s="38">
        <v>190.2</v>
      </c>
      <c r="O290" s="39">
        <v>7.65</v>
      </c>
      <c r="P290" s="38">
        <v>249.12</v>
      </c>
      <c r="Q290" s="39">
        <v>5.94</v>
      </c>
      <c r="R290" s="29"/>
      <c r="S290" s="23">
        <v>168.96</v>
      </c>
      <c r="T290" s="22">
        <v>3.76</v>
      </c>
      <c r="U290" s="23">
        <v>251.52</v>
      </c>
      <c r="V290" s="22">
        <v>3.76</v>
      </c>
      <c r="W290" s="23">
        <v>168.96</v>
      </c>
      <c r="X290" s="22">
        <v>3.76</v>
      </c>
      <c r="Y290" s="23">
        <v>251.52</v>
      </c>
      <c r="Z290" s="22">
        <v>3.76</v>
      </c>
      <c r="AA290" s="23">
        <v>500.52</v>
      </c>
      <c r="AB290" s="22">
        <v>3.76</v>
      </c>
      <c r="AC290" s="23">
        <v>500.52</v>
      </c>
      <c r="AD290" s="22">
        <v>3.76</v>
      </c>
      <c r="AE290" s="23">
        <v>500.52</v>
      </c>
      <c r="AF290" s="22">
        <v>3.76</v>
      </c>
      <c r="AG290" s="23">
        <v>1009.92</v>
      </c>
      <c r="AH290" s="22">
        <v>3.75</v>
      </c>
      <c r="AI290" s="23">
        <v>1009.92</v>
      </c>
      <c r="AJ290" s="22">
        <v>3.75</v>
      </c>
      <c r="AK290" s="23">
        <v>1009.92</v>
      </c>
      <c r="AL290" s="22">
        <v>3.75</v>
      </c>
      <c r="AM290" s="23">
        <v>1009.92</v>
      </c>
      <c r="AN290" s="22">
        <v>3.75</v>
      </c>
      <c r="AO290" s="29"/>
      <c r="AP290" s="40">
        <v>0</v>
      </c>
      <c r="AQ290" s="41">
        <v>0</v>
      </c>
      <c r="AR290" s="40">
        <v>969.98</v>
      </c>
      <c r="AS290" s="41">
        <v>7.72</v>
      </c>
      <c r="AT290" s="40">
        <v>1111.46</v>
      </c>
      <c r="AU290" s="41">
        <v>7.03</v>
      </c>
      <c r="AV290" s="29"/>
      <c r="AW290" s="42">
        <v>1.9</v>
      </c>
      <c r="AX290" s="42">
        <v>2.2000000000000002</v>
      </c>
      <c r="AY290" s="22">
        <v>0</v>
      </c>
      <c r="AZ290" s="42">
        <v>0</v>
      </c>
      <c r="BA290" s="22">
        <v>0</v>
      </c>
      <c r="BB290" s="29"/>
      <c r="BC290" s="43">
        <v>88.5</v>
      </c>
      <c r="BD290" s="39">
        <v>5.52</v>
      </c>
      <c r="BE290" s="43">
        <v>79.95</v>
      </c>
      <c r="BF290" s="39">
        <v>5.47</v>
      </c>
      <c r="BG290" s="43">
        <v>53.9</v>
      </c>
      <c r="BH290" s="39">
        <v>5.46</v>
      </c>
      <c r="BI290" s="43">
        <v>13.75</v>
      </c>
      <c r="BJ290" s="39">
        <v>5.36</v>
      </c>
      <c r="BK290" s="29"/>
    </row>
    <row r="291" spans="1:63" x14ac:dyDescent="0.35">
      <c r="A291">
        <v>10</v>
      </c>
      <c r="B291" t="s">
        <v>609</v>
      </c>
      <c r="C291" t="s">
        <v>610</v>
      </c>
      <c r="D291" s="21">
        <v>9.9199999999999997E-2</v>
      </c>
      <c r="E291" s="22">
        <v>2.42</v>
      </c>
      <c r="F291" s="21">
        <v>0.25569999999999998</v>
      </c>
      <c r="G291" s="22">
        <v>30.15</v>
      </c>
      <c r="H291" s="21">
        <v>0.18990000000000001</v>
      </c>
      <c r="I291" s="22">
        <v>11.38</v>
      </c>
      <c r="J291" s="23">
        <v>0.4456</v>
      </c>
      <c r="K291" s="22">
        <v>21.43</v>
      </c>
      <c r="L291" s="23">
        <v>587.73</v>
      </c>
      <c r="M291" s="29">
        <f t="shared" si="5"/>
        <v>1022.76</v>
      </c>
      <c r="N291" s="38">
        <v>231.43</v>
      </c>
      <c r="O291" s="39">
        <v>13.61</v>
      </c>
      <c r="P291" s="38">
        <v>279.13</v>
      </c>
      <c r="Q291" s="39">
        <v>13.13</v>
      </c>
      <c r="R291" s="29"/>
      <c r="S291" s="23">
        <v>157.9</v>
      </c>
      <c r="T291" s="22">
        <v>2.4</v>
      </c>
      <c r="U291" s="23">
        <v>155.9</v>
      </c>
      <c r="V291" s="22">
        <v>1.1000000000000001</v>
      </c>
      <c r="W291" s="23">
        <v>243.3</v>
      </c>
      <c r="X291" s="22">
        <v>2.4</v>
      </c>
      <c r="Y291" s="23">
        <v>365.58000000000004</v>
      </c>
      <c r="Z291" s="22">
        <v>2.4</v>
      </c>
      <c r="AA291" s="23">
        <v>585.18000000000006</v>
      </c>
      <c r="AB291" s="22">
        <v>2.4</v>
      </c>
      <c r="AC291" s="23">
        <v>585.18000000000006</v>
      </c>
      <c r="AD291" s="22">
        <v>2.4</v>
      </c>
      <c r="AE291" s="23">
        <v>585.18000000000006</v>
      </c>
      <c r="AF291" s="22">
        <v>2.4</v>
      </c>
      <c r="AG291" s="23">
        <v>4413.18</v>
      </c>
      <c r="AH291" s="22">
        <v>4.59</v>
      </c>
      <c r="AI291" s="23">
        <v>4413.18</v>
      </c>
      <c r="AJ291" s="22">
        <v>2.4</v>
      </c>
      <c r="AK291" s="23">
        <v>13698.3</v>
      </c>
      <c r="AL291" s="22">
        <v>2.4</v>
      </c>
      <c r="AM291" s="23">
        <v>13698.3</v>
      </c>
      <c r="AN291" s="22">
        <v>2.4</v>
      </c>
      <c r="AO291" s="29"/>
      <c r="AP291" s="40">
        <v>0</v>
      </c>
      <c r="AQ291" s="41">
        <v>0</v>
      </c>
      <c r="AR291" s="40">
        <v>977.06000000000006</v>
      </c>
      <c r="AS291" s="41">
        <v>4.8600000000000003</v>
      </c>
      <c r="AT291" s="40">
        <v>1022.76</v>
      </c>
      <c r="AU291" s="41">
        <v>4.92</v>
      </c>
      <c r="AV291" s="29"/>
      <c r="AW291" s="42">
        <v>2.15</v>
      </c>
      <c r="AX291" s="42">
        <v>2.35</v>
      </c>
      <c r="AY291" s="22">
        <v>2.17</v>
      </c>
      <c r="AZ291" s="42">
        <v>0</v>
      </c>
      <c r="BA291" s="22">
        <v>0</v>
      </c>
      <c r="BB291" s="29"/>
      <c r="BC291" s="43">
        <v>86.85</v>
      </c>
      <c r="BD291" s="39">
        <v>3.58</v>
      </c>
      <c r="BE291" s="43">
        <v>78.5</v>
      </c>
      <c r="BF291" s="39">
        <v>3.56</v>
      </c>
      <c r="BG291" s="43">
        <v>52.1</v>
      </c>
      <c r="BH291" s="39">
        <v>1.96</v>
      </c>
      <c r="BI291" s="43">
        <v>9.5500000000000007</v>
      </c>
      <c r="BJ291" s="39">
        <v>3.8</v>
      </c>
      <c r="BK291" s="29"/>
    </row>
    <row r="292" spans="1:63" x14ac:dyDescent="0.35">
      <c r="A292">
        <v>10</v>
      </c>
      <c r="B292" t="s">
        <v>611</v>
      </c>
      <c r="C292" t="s">
        <v>612</v>
      </c>
      <c r="D292" s="21">
        <v>8.8599999999999998E-2</v>
      </c>
      <c r="E292" s="22">
        <v>11.88</v>
      </c>
      <c r="F292" s="21">
        <v>0.2472</v>
      </c>
      <c r="G292" s="22">
        <v>21.88</v>
      </c>
      <c r="H292" s="21">
        <v>0.22370000000000001</v>
      </c>
      <c r="I292" s="22">
        <v>18.260000000000002</v>
      </c>
      <c r="J292" s="23">
        <v>0.47089999999999999</v>
      </c>
      <c r="K292" s="22">
        <v>20.13</v>
      </c>
      <c r="L292" s="23">
        <v>403.15</v>
      </c>
      <c r="M292" s="29">
        <f t="shared" si="5"/>
        <v>1013.89</v>
      </c>
      <c r="N292" s="38">
        <v>267.87</v>
      </c>
      <c r="O292" s="39">
        <v>-2.71</v>
      </c>
      <c r="P292" s="38">
        <v>322.74</v>
      </c>
      <c r="Q292" s="39">
        <v>-6.9</v>
      </c>
      <c r="R292" s="29"/>
      <c r="S292" s="23">
        <v>288</v>
      </c>
      <c r="T292" s="22">
        <v>15.66</v>
      </c>
      <c r="U292" s="23">
        <v>288</v>
      </c>
      <c r="V292" s="22">
        <v>15.66</v>
      </c>
      <c r="W292" s="23">
        <v>288</v>
      </c>
      <c r="X292" s="22">
        <v>15.66</v>
      </c>
      <c r="Y292" s="23">
        <v>288</v>
      </c>
      <c r="Z292" s="22">
        <v>15.66</v>
      </c>
      <c r="AA292" s="23">
        <v>288</v>
      </c>
      <c r="AB292" s="22">
        <v>15.66</v>
      </c>
      <c r="AC292" s="23">
        <v>288</v>
      </c>
      <c r="AD292" s="22">
        <v>15.66</v>
      </c>
      <c r="AE292" s="23">
        <v>288</v>
      </c>
      <c r="AF292" s="22">
        <v>15.66</v>
      </c>
      <c r="AG292" s="23">
        <v>1199.4299999999998</v>
      </c>
      <c r="AH292" s="22">
        <v>17.940000000000001</v>
      </c>
      <c r="AI292" s="23">
        <v>1427.4299999999998</v>
      </c>
      <c r="AJ292" s="22">
        <v>18.07</v>
      </c>
      <c r="AK292" s="23">
        <v>3422.4299999999994</v>
      </c>
      <c r="AL292" s="22">
        <v>18.46</v>
      </c>
      <c r="AM292" s="23">
        <v>17102.43</v>
      </c>
      <c r="AN292" s="22">
        <v>18.690000000000001</v>
      </c>
      <c r="AO292" s="29"/>
      <c r="AP292" s="40">
        <v>0</v>
      </c>
      <c r="AQ292" s="41">
        <v>0</v>
      </c>
      <c r="AR292" s="40">
        <v>959.02</v>
      </c>
      <c r="AS292" s="41">
        <v>8.4</v>
      </c>
      <c r="AT292" s="40">
        <v>1013.89</v>
      </c>
      <c r="AU292" s="41">
        <v>6.06</v>
      </c>
      <c r="AV292" s="29"/>
      <c r="AW292" s="42">
        <v>2</v>
      </c>
      <c r="AX292" s="42">
        <v>2</v>
      </c>
      <c r="AY292" s="22">
        <v>100</v>
      </c>
      <c r="AZ292" s="42">
        <v>35.04</v>
      </c>
      <c r="BA292" s="22">
        <v>2.82</v>
      </c>
      <c r="BB292" s="29"/>
      <c r="BC292" s="43">
        <v>86.85</v>
      </c>
      <c r="BD292" s="39">
        <v>7.49</v>
      </c>
      <c r="BE292" s="43">
        <v>78.5</v>
      </c>
      <c r="BF292" s="39">
        <v>7.46</v>
      </c>
      <c r="BG292" s="43">
        <v>52.1</v>
      </c>
      <c r="BH292" s="39">
        <v>9</v>
      </c>
      <c r="BI292" s="43">
        <v>13.2</v>
      </c>
      <c r="BJ292" s="39">
        <v>2.72</v>
      </c>
      <c r="BK292" s="29"/>
    </row>
    <row r="293" spans="1:63" x14ac:dyDescent="0.35">
      <c r="A293">
        <v>10</v>
      </c>
      <c r="B293" t="s">
        <v>613</v>
      </c>
      <c r="C293" t="s">
        <v>614</v>
      </c>
      <c r="D293" s="21">
        <v>0.1007</v>
      </c>
      <c r="E293" s="22">
        <v>14.64</v>
      </c>
      <c r="F293" s="21">
        <v>0.29420000000000002</v>
      </c>
      <c r="G293" s="22">
        <v>12.15</v>
      </c>
      <c r="H293" s="21">
        <v>0.24179999999999999</v>
      </c>
      <c r="I293" s="22">
        <v>9.9</v>
      </c>
      <c r="J293" s="23">
        <v>0.53600000000000003</v>
      </c>
      <c r="K293" s="22">
        <v>11.13</v>
      </c>
      <c r="L293" s="23">
        <v>461.21</v>
      </c>
      <c r="M293" s="29">
        <f t="shared" si="5"/>
        <v>972.27</v>
      </c>
      <c r="N293" s="38">
        <v>302.74</v>
      </c>
      <c r="O293" s="39">
        <v>11.44</v>
      </c>
      <c r="P293" s="38">
        <v>332.74</v>
      </c>
      <c r="Q293" s="39">
        <v>14.08</v>
      </c>
      <c r="R293" s="29"/>
      <c r="S293" s="23">
        <v>178.32</v>
      </c>
      <c r="T293" s="22">
        <v>0</v>
      </c>
      <c r="U293" s="23">
        <v>178.32</v>
      </c>
      <c r="V293" s="22">
        <v>0</v>
      </c>
      <c r="W293" s="23" t="s">
        <v>773</v>
      </c>
      <c r="X293" s="22" t="s">
        <v>773</v>
      </c>
      <c r="Y293" s="23" t="s">
        <v>773</v>
      </c>
      <c r="Z293" s="22" t="s">
        <v>773</v>
      </c>
      <c r="AA293" s="23" t="s">
        <v>773</v>
      </c>
      <c r="AB293" s="22" t="s">
        <v>773</v>
      </c>
      <c r="AC293" s="23" t="s">
        <v>773</v>
      </c>
      <c r="AD293" s="22" t="s">
        <v>773</v>
      </c>
      <c r="AE293" s="23" t="s">
        <v>773</v>
      </c>
      <c r="AF293" s="22" t="s">
        <v>773</v>
      </c>
      <c r="AG293" s="23" t="s">
        <v>773</v>
      </c>
      <c r="AH293" s="22" t="s">
        <v>773</v>
      </c>
      <c r="AI293" s="23" t="s">
        <v>773</v>
      </c>
      <c r="AJ293" s="22" t="s">
        <v>773</v>
      </c>
      <c r="AK293" s="23" t="s">
        <v>773</v>
      </c>
      <c r="AL293" s="22" t="s">
        <v>773</v>
      </c>
      <c r="AM293" s="23" t="s">
        <v>773</v>
      </c>
      <c r="AN293" s="22" t="s">
        <v>773</v>
      </c>
      <c r="AO293" s="29"/>
      <c r="AP293" s="40">
        <v>0</v>
      </c>
      <c r="AQ293" s="41">
        <v>0</v>
      </c>
      <c r="AR293" s="40">
        <v>942.27</v>
      </c>
      <c r="AS293" s="41">
        <v>10.55</v>
      </c>
      <c r="AT293" s="40">
        <v>972.27</v>
      </c>
      <c r="AU293" s="41">
        <v>11.46</v>
      </c>
      <c r="AV293" s="29"/>
      <c r="AW293" s="42">
        <v>1.1000000000000001</v>
      </c>
      <c r="AX293" s="42">
        <v>1.1000000000000001</v>
      </c>
      <c r="AY293" s="22">
        <v>0</v>
      </c>
      <c r="AZ293" s="42">
        <v>55.8</v>
      </c>
      <c r="BA293" s="22">
        <v>0</v>
      </c>
      <c r="BB293" s="29"/>
      <c r="BC293" s="43">
        <v>86.85</v>
      </c>
      <c r="BD293" s="39">
        <v>3.64</v>
      </c>
      <c r="BE293" s="43">
        <v>78.5</v>
      </c>
      <c r="BF293" s="39">
        <v>3.56</v>
      </c>
      <c r="BG293" s="43">
        <v>52.1</v>
      </c>
      <c r="BH293" s="39">
        <v>1.96</v>
      </c>
      <c r="BI293" s="43">
        <v>13.1</v>
      </c>
      <c r="BJ293" s="39">
        <v>3.97</v>
      </c>
      <c r="BK293" s="29"/>
    </row>
    <row r="294" spans="1:63" x14ac:dyDescent="0.35">
      <c r="A294">
        <v>10</v>
      </c>
      <c r="B294" t="s">
        <v>615</v>
      </c>
      <c r="C294" t="s">
        <v>616</v>
      </c>
      <c r="D294" s="21">
        <v>9.1899999999999996E-2</v>
      </c>
      <c r="E294" s="22">
        <v>16.420000000000002</v>
      </c>
      <c r="F294" s="21">
        <v>0.28100000000000003</v>
      </c>
      <c r="G294" s="22">
        <v>16.54</v>
      </c>
      <c r="H294" s="21">
        <v>0.1676</v>
      </c>
      <c r="I294" s="22">
        <v>17.079999999999998</v>
      </c>
      <c r="J294" s="23">
        <v>0.4486</v>
      </c>
      <c r="K294" s="22">
        <v>16.739999999999998</v>
      </c>
      <c r="L294" s="23">
        <v>458.29</v>
      </c>
      <c r="M294" s="29">
        <f t="shared" si="5"/>
        <v>1003.96</v>
      </c>
      <c r="N294" s="38">
        <v>167.7</v>
      </c>
      <c r="O294" s="39">
        <v>17.829999999999998</v>
      </c>
      <c r="P294" s="38">
        <v>192.47</v>
      </c>
      <c r="Q294" s="39">
        <v>17.59</v>
      </c>
      <c r="R294" s="29"/>
      <c r="S294" s="23">
        <v>195.52</v>
      </c>
      <c r="T294" s="22">
        <v>18.52</v>
      </c>
      <c r="U294" s="23">
        <v>353.2</v>
      </c>
      <c r="V294" s="22">
        <v>18.52</v>
      </c>
      <c r="W294" s="23">
        <v>288</v>
      </c>
      <c r="X294" s="22">
        <v>18.52</v>
      </c>
      <c r="Y294" s="23">
        <v>576</v>
      </c>
      <c r="Z294" s="22">
        <v>18.52</v>
      </c>
      <c r="AA294" s="23">
        <v>864</v>
      </c>
      <c r="AB294" s="22">
        <v>18.52</v>
      </c>
      <c r="AC294" s="23">
        <v>1152</v>
      </c>
      <c r="AD294" s="22">
        <v>18.52</v>
      </c>
      <c r="AE294" s="23">
        <v>1440</v>
      </c>
      <c r="AF294" s="22">
        <v>18.52</v>
      </c>
      <c r="AG294" s="23">
        <v>6048</v>
      </c>
      <c r="AH294" s="22">
        <v>18.52</v>
      </c>
      <c r="AI294" s="23">
        <v>7200</v>
      </c>
      <c r="AJ294" s="22">
        <v>18.52</v>
      </c>
      <c r="AK294" s="23">
        <v>17280</v>
      </c>
      <c r="AL294" s="22">
        <v>18.52</v>
      </c>
      <c r="AM294" s="23">
        <v>86400</v>
      </c>
      <c r="AN294" s="22">
        <v>18.52</v>
      </c>
      <c r="AO294" s="29"/>
      <c r="AP294" s="40">
        <v>0</v>
      </c>
      <c r="AQ294" s="41">
        <v>0</v>
      </c>
      <c r="AR294" s="40">
        <v>821.51</v>
      </c>
      <c r="AS294" s="41">
        <v>17.2</v>
      </c>
      <c r="AT294" s="40">
        <v>1003.96</v>
      </c>
      <c r="AU294" s="41">
        <v>17.37</v>
      </c>
      <c r="AV294" s="29"/>
      <c r="AW294" s="42">
        <v>2</v>
      </c>
      <c r="AX294" s="42">
        <v>2</v>
      </c>
      <c r="AY294" s="22">
        <v>25</v>
      </c>
      <c r="AZ294" s="42">
        <v>0</v>
      </c>
      <c r="BA294" s="22">
        <v>0</v>
      </c>
      <c r="BB294" s="29"/>
      <c r="BC294" s="43">
        <v>86.85</v>
      </c>
      <c r="BD294" s="39">
        <v>3.58</v>
      </c>
      <c r="BE294" s="43">
        <v>78.5</v>
      </c>
      <c r="BF294" s="39">
        <v>3.56</v>
      </c>
      <c r="BG294" s="43">
        <v>52.1</v>
      </c>
      <c r="BH294" s="39">
        <v>1.96</v>
      </c>
      <c r="BI294" s="43">
        <v>8.3000000000000007</v>
      </c>
      <c r="BJ294" s="39">
        <v>2.4700000000000002</v>
      </c>
      <c r="BK294" s="29"/>
    </row>
    <row r="295" spans="1:63" x14ac:dyDescent="0.35">
      <c r="A295">
        <v>10</v>
      </c>
      <c r="B295" t="s">
        <v>617</v>
      </c>
      <c r="C295" t="s">
        <v>618</v>
      </c>
      <c r="D295" s="21">
        <v>8.7499999999999994E-2</v>
      </c>
      <c r="E295" s="22">
        <v>16.27</v>
      </c>
      <c r="F295" s="21">
        <v>0.2087</v>
      </c>
      <c r="G295" s="22">
        <v>24.88</v>
      </c>
      <c r="H295" s="21">
        <v>0.1474</v>
      </c>
      <c r="I295" s="22">
        <v>24.86</v>
      </c>
      <c r="J295" s="23">
        <v>0.35609999999999997</v>
      </c>
      <c r="K295" s="22">
        <v>24.87</v>
      </c>
      <c r="L295" s="23">
        <v>339.76</v>
      </c>
      <c r="M295" s="29">
        <f t="shared" si="5"/>
        <v>1013.97</v>
      </c>
      <c r="N295" s="38">
        <v>287.22000000000003</v>
      </c>
      <c r="O295" s="39">
        <v>2.13</v>
      </c>
      <c r="P295" s="38">
        <v>323.44</v>
      </c>
      <c r="Q295" s="39">
        <v>1.89</v>
      </c>
      <c r="R295" s="29"/>
      <c r="S295" s="23">
        <v>350.77</v>
      </c>
      <c r="T295" s="22">
        <v>0</v>
      </c>
      <c r="U295" s="23">
        <v>350.77</v>
      </c>
      <c r="V295" s="22">
        <v>0</v>
      </c>
      <c r="W295" s="23">
        <v>350.77</v>
      </c>
      <c r="X295" s="22">
        <v>0</v>
      </c>
      <c r="Y295" s="23">
        <v>350.77</v>
      </c>
      <c r="Z295" s="22">
        <v>0</v>
      </c>
      <c r="AA295" s="23">
        <v>350.77</v>
      </c>
      <c r="AB295" s="22">
        <v>0</v>
      </c>
      <c r="AC295" s="23">
        <v>350.77</v>
      </c>
      <c r="AD295" s="22">
        <v>0</v>
      </c>
      <c r="AE295" s="23">
        <v>350.77</v>
      </c>
      <c r="AF295" s="22">
        <v>0</v>
      </c>
      <c r="AG295" s="23">
        <v>2398.77</v>
      </c>
      <c r="AH295" s="22">
        <v>0</v>
      </c>
      <c r="AI295" s="23">
        <v>2910.77</v>
      </c>
      <c r="AJ295" s="22">
        <v>0</v>
      </c>
      <c r="AK295" s="23">
        <v>7390.77</v>
      </c>
      <c r="AL295" s="22">
        <v>0</v>
      </c>
      <c r="AM295" s="23">
        <v>38110.769999999997</v>
      </c>
      <c r="AN295" s="22">
        <v>0</v>
      </c>
      <c r="AO295" s="29"/>
      <c r="AP295" s="40">
        <v>0</v>
      </c>
      <c r="AQ295" s="41">
        <v>0</v>
      </c>
      <c r="AR295" s="40">
        <v>977.75</v>
      </c>
      <c r="AS295" s="41">
        <v>5.79</v>
      </c>
      <c r="AT295" s="40">
        <v>1013.97</v>
      </c>
      <c r="AU295" s="41">
        <v>5.57</v>
      </c>
      <c r="AV295" s="29"/>
      <c r="AW295" s="42">
        <v>1.5</v>
      </c>
      <c r="AX295" s="42">
        <v>1.5</v>
      </c>
      <c r="AY295" s="22">
        <v>15.38</v>
      </c>
      <c r="AZ295" s="42">
        <v>0</v>
      </c>
      <c r="BA295" s="22">
        <v>0</v>
      </c>
      <c r="BB295" s="29"/>
      <c r="BC295" s="43">
        <v>86.85</v>
      </c>
      <c r="BD295" s="39">
        <v>3.55</v>
      </c>
      <c r="BE295" s="43">
        <v>78.5</v>
      </c>
      <c r="BF295" s="39">
        <v>3.56</v>
      </c>
      <c r="BG295" s="43">
        <v>52.1</v>
      </c>
      <c r="BH295" s="39">
        <v>1.94</v>
      </c>
      <c r="BI295" s="43">
        <v>10.25</v>
      </c>
      <c r="BJ295" s="39">
        <v>1.99</v>
      </c>
      <c r="BK295" s="29"/>
    </row>
    <row r="296" spans="1:63" x14ac:dyDescent="0.35">
      <c r="A296">
        <v>10</v>
      </c>
      <c r="B296" t="s">
        <v>619</v>
      </c>
      <c r="C296" t="s">
        <v>620</v>
      </c>
      <c r="D296" s="21">
        <v>7.4800000000000005E-2</v>
      </c>
      <c r="E296" s="22">
        <v>2.36</v>
      </c>
      <c r="F296" s="21">
        <v>0.14599999999999999</v>
      </c>
      <c r="G296" s="22">
        <v>-1.04</v>
      </c>
      <c r="H296" s="21">
        <v>0.12180000000000001</v>
      </c>
      <c r="I296" s="22">
        <v>0.22</v>
      </c>
      <c r="J296" s="23">
        <v>0.26779999999999998</v>
      </c>
      <c r="K296" s="22">
        <v>-0.47</v>
      </c>
      <c r="L296" s="23">
        <v>346.66</v>
      </c>
      <c r="M296" s="29">
        <f t="shared" si="5"/>
        <v>917.95</v>
      </c>
      <c r="N296" s="38">
        <v>255.02</v>
      </c>
      <c r="O296" s="39">
        <v>2.06</v>
      </c>
      <c r="P296" s="38">
        <v>335.04</v>
      </c>
      <c r="Q296" s="39">
        <v>3.17</v>
      </c>
      <c r="R296" s="29"/>
      <c r="S296" s="23">
        <v>236.25</v>
      </c>
      <c r="T296" s="22">
        <v>4</v>
      </c>
      <c r="U296" s="23">
        <v>236.25</v>
      </c>
      <c r="V296" s="22">
        <v>4</v>
      </c>
      <c r="W296" s="23" t="s">
        <v>773</v>
      </c>
      <c r="X296" s="22" t="s">
        <v>773</v>
      </c>
      <c r="Y296" s="23" t="s">
        <v>773</v>
      </c>
      <c r="Z296" s="22" t="s">
        <v>773</v>
      </c>
      <c r="AA296" s="23" t="s">
        <v>773</v>
      </c>
      <c r="AB296" s="22" t="s">
        <v>773</v>
      </c>
      <c r="AC296" s="23" t="s">
        <v>773</v>
      </c>
      <c r="AD296" s="22" t="s">
        <v>773</v>
      </c>
      <c r="AE296" s="23" t="s">
        <v>773</v>
      </c>
      <c r="AF296" s="22" t="s">
        <v>773</v>
      </c>
      <c r="AG296" s="23" t="s">
        <v>773</v>
      </c>
      <c r="AH296" s="22" t="s">
        <v>773</v>
      </c>
      <c r="AI296" s="23" t="s">
        <v>773</v>
      </c>
      <c r="AJ296" s="22" t="s">
        <v>773</v>
      </c>
      <c r="AK296" s="23" t="s">
        <v>773</v>
      </c>
      <c r="AL296" s="22" t="s">
        <v>773</v>
      </c>
      <c r="AM296" s="23" t="s">
        <v>773</v>
      </c>
      <c r="AN296" s="22" t="s">
        <v>773</v>
      </c>
      <c r="AO296" s="29"/>
      <c r="AP296" s="40">
        <v>0</v>
      </c>
      <c r="AQ296" s="41">
        <v>0</v>
      </c>
      <c r="AR296" s="40">
        <v>837.93000000000006</v>
      </c>
      <c r="AS296" s="41">
        <v>2.72</v>
      </c>
      <c r="AT296" s="40">
        <v>917.95</v>
      </c>
      <c r="AU296" s="41">
        <v>3.07</v>
      </c>
      <c r="AV296" s="29"/>
      <c r="AW296" s="42">
        <v>1.1000000000000001</v>
      </c>
      <c r="AX296" s="42">
        <v>1.1000000000000001</v>
      </c>
      <c r="AY296" s="22">
        <v>0</v>
      </c>
      <c r="AZ296" s="42">
        <v>0</v>
      </c>
      <c r="BA296" s="22">
        <v>0</v>
      </c>
      <c r="BB296" s="29"/>
      <c r="BC296" s="43">
        <v>86.85</v>
      </c>
      <c r="BD296" s="39">
        <v>3.58</v>
      </c>
      <c r="BE296" s="43">
        <v>78.5</v>
      </c>
      <c r="BF296" s="39">
        <v>3.56</v>
      </c>
      <c r="BG296" s="43">
        <v>52.1</v>
      </c>
      <c r="BH296" s="39">
        <v>1.96</v>
      </c>
      <c r="BI296" s="43">
        <v>9</v>
      </c>
      <c r="BJ296" s="39">
        <v>20</v>
      </c>
      <c r="BK296" s="29"/>
    </row>
    <row r="297" spans="1:63" x14ac:dyDescent="0.35">
      <c r="A297">
        <v>10</v>
      </c>
      <c r="B297" t="s">
        <v>621</v>
      </c>
      <c r="C297" t="s">
        <v>622</v>
      </c>
      <c r="D297" s="21">
        <v>7.6300000000000007E-2</v>
      </c>
      <c r="E297" s="22">
        <v>4.96</v>
      </c>
      <c r="F297" s="21">
        <v>0.34899999999999998</v>
      </c>
      <c r="G297" s="22">
        <v>4.75</v>
      </c>
      <c r="H297" s="21">
        <v>0.27950000000000003</v>
      </c>
      <c r="I297" s="22">
        <v>4.7300000000000004</v>
      </c>
      <c r="J297" s="23">
        <v>0.62850000000000006</v>
      </c>
      <c r="K297" s="22">
        <v>4.74</v>
      </c>
      <c r="L297" s="23">
        <v>395.67</v>
      </c>
      <c r="M297" s="29">
        <f t="shared" si="5"/>
        <v>864.11000000000013</v>
      </c>
      <c r="N297" s="38">
        <v>255.96</v>
      </c>
      <c r="O297" s="39">
        <v>4.25</v>
      </c>
      <c r="P297" s="38">
        <v>315.72000000000003</v>
      </c>
      <c r="Q297" s="39">
        <v>4.28</v>
      </c>
      <c r="R297" s="29"/>
      <c r="S297" s="23">
        <v>152.72</v>
      </c>
      <c r="T297" s="22">
        <v>3.05</v>
      </c>
      <c r="U297" s="23">
        <v>152.72</v>
      </c>
      <c r="V297" s="22">
        <v>3.05</v>
      </c>
      <c r="W297" s="23">
        <v>152.72</v>
      </c>
      <c r="X297" s="22">
        <v>3.05</v>
      </c>
      <c r="Y297" s="23">
        <v>152.72</v>
      </c>
      <c r="Z297" s="22">
        <v>3.05</v>
      </c>
      <c r="AA297" s="23">
        <v>152.72</v>
      </c>
      <c r="AB297" s="22">
        <v>3.05</v>
      </c>
      <c r="AC297" s="23">
        <v>152.72</v>
      </c>
      <c r="AD297" s="22">
        <v>3.05</v>
      </c>
      <c r="AE297" s="23">
        <v>152.72</v>
      </c>
      <c r="AF297" s="22">
        <v>3.05</v>
      </c>
      <c r="AG297" s="23">
        <v>2420.2599999999998</v>
      </c>
      <c r="AH297" s="22">
        <v>4.2699999999999996</v>
      </c>
      <c r="AI297" s="23">
        <v>2964.2599999999998</v>
      </c>
      <c r="AJ297" s="22">
        <v>4.26</v>
      </c>
      <c r="AK297" s="23">
        <v>7130.62</v>
      </c>
      <c r="AL297" s="22">
        <v>4.3499999999999996</v>
      </c>
      <c r="AM297" s="23">
        <v>29891.84</v>
      </c>
      <c r="AN297" s="22">
        <v>4.18</v>
      </c>
      <c r="AO297" s="29"/>
      <c r="AP297" s="40">
        <v>0</v>
      </c>
      <c r="AQ297" s="41">
        <v>0</v>
      </c>
      <c r="AR297" s="40">
        <v>804.35</v>
      </c>
      <c r="AS297" s="41">
        <v>4.3600000000000003</v>
      </c>
      <c r="AT297" s="40">
        <v>864.11000000000013</v>
      </c>
      <c r="AU297" s="41">
        <v>4.37</v>
      </c>
      <c r="AV297" s="29"/>
      <c r="AW297" s="42">
        <v>0.9</v>
      </c>
      <c r="AX297" s="42">
        <v>4.95</v>
      </c>
      <c r="AY297" s="22">
        <v>4.21</v>
      </c>
      <c r="AZ297" s="42">
        <v>106.44</v>
      </c>
      <c r="BA297" s="22">
        <v>4.2300000000000004</v>
      </c>
      <c r="BB297" s="29"/>
      <c r="BC297" s="43">
        <v>86.85</v>
      </c>
      <c r="BD297" s="39">
        <v>3.58</v>
      </c>
      <c r="BE297" s="43">
        <v>78.5</v>
      </c>
      <c r="BF297" s="39">
        <v>3.56</v>
      </c>
      <c r="BG297" s="43">
        <v>52.1</v>
      </c>
      <c r="BH297" s="39">
        <v>1.96</v>
      </c>
      <c r="BI297" s="43">
        <v>13.2</v>
      </c>
      <c r="BJ297" s="39">
        <v>4.3499999999999996</v>
      </c>
      <c r="BK297" s="29"/>
    </row>
    <row r="298" spans="1:63" x14ac:dyDescent="0.35">
      <c r="A298">
        <v>10</v>
      </c>
      <c r="B298" t="s">
        <v>623</v>
      </c>
      <c r="C298" t="s">
        <v>624</v>
      </c>
      <c r="D298" s="21">
        <v>0.1217</v>
      </c>
      <c r="E298" s="22">
        <v>9.0399999999999991</v>
      </c>
      <c r="F298" s="21">
        <v>0.33979999999999999</v>
      </c>
      <c r="G298" s="22">
        <v>10.62</v>
      </c>
      <c r="H298" s="21">
        <v>0.22059999999999999</v>
      </c>
      <c r="I298" s="22">
        <v>13.06</v>
      </c>
      <c r="J298" s="23">
        <v>0.56040000000000001</v>
      </c>
      <c r="K298" s="22">
        <v>11.57</v>
      </c>
      <c r="L298" s="23">
        <v>670.18</v>
      </c>
      <c r="M298" s="29">
        <f t="shared" si="5"/>
        <v>1105.52</v>
      </c>
      <c r="N298" s="38">
        <v>215.98</v>
      </c>
      <c r="O298" s="39">
        <v>-11.64</v>
      </c>
      <c r="P298" s="38">
        <v>269.95999999999998</v>
      </c>
      <c r="Q298" s="39">
        <v>-9.07</v>
      </c>
      <c r="R298" s="29"/>
      <c r="S298" s="23">
        <v>145.12</v>
      </c>
      <c r="T298" s="22">
        <v>2.86</v>
      </c>
      <c r="U298" s="23">
        <v>165.38</v>
      </c>
      <c r="V298" s="22">
        <v>2.85</v>
      </c>
      <c r="W298" s="23">
        <v>157</v>
      </c>
      <c r="X298" s="22">
        <v>2.86</v>
      </c>
      <c r="Y298" s="23">
        <v>194</v>
      </c>
      <c r="Z298" s="22">
        <v>2.84</v>
      </c>
      <c r="AA298" s="23">
        <v>231</v>
      </c>
      <c r="AB298" s="22">
        <v>2.83</v>
      </c>
      <c r="AC298" s="23">
        <v>268</v>
      </c>
      <c r="AD298" s="22">
        <v>2.82</v>
      </c>
      <c r="AE298" s="23">
        <v>305</v>
      </c>
      <c r="AF298" s="22">
        <v>2.82</v>
      </c>
      <c r="AG298" s="23">
        <v>897</v>
      </c>
      <c r="AH298" s="22">
        <v>2.79</v>
      </c>
      <c r="AI298" s="23">
        <v>1045</v>
      </c>
      <c r="AJ298" s="22">
        <v>2.79</v>
      </c>
      <c r="AK298" s="23">
        <v>2340</v>
      </c>
      <c r="AL298" s="22">
        <v>2.78</v>
      </c>
      <c r="AM298" s="23">
        <v>11220</v>
      </c>
      <c r="AN298" s="22">
        <v>2.78</v>
      </c>
      <c r="AO298" s="29"/>
      <c r="AP298" s="40">
        <v>0</v>
      </c>
      <c r="AQ298" s="41">
        <v>0</v>
      </c>
      <c r="AR298" s="40">
        <v>1031.28</v>
      </c>
      <c r="AS298" s="41">
        <v>3.11</v>
      </c>
      <c r="AT298" s="40">
        <v>1105.52</v>
      </c>
      <c r="AU298" s="41">
        <v>3.1</v>
      </c>
      <c r="AV298" s="29"/>
      <c r="AW298" s="42">
        <v>1.55</v>
      </c>
      <c r="AX298" s="42">
        <v>2.1</v>
      </c>
      <c r="AY298" s="22">
        <v>2.44</v>
      </c>
      <c r="AZ298" s="42">
        <v>0</v>
      </c>
      <c r="BA298" s="22">
        <v>0</v>
      </c>
      <c r="BB298" s="29"/>
      <c r="BC298" s="43">
        <v>86.85</v>
      </c>
      <c r="BD298" s="39">
        <v>3.58</v>
      </c>
      <c r="BE298" s="43">
        <v>78.5</v>
      </c>
      <c r="BF298" s="39">
        <v>3.56</v>
      </c>
      <c r="BG298" s="43">
        <v>52.1</v>
      </c>
      <c r="BH298" s="39">
        <v>1.96</v>
      </c>
      <c r="BI298" s="43">
        <v>12</v>
      </c>
      <c r="BJ298" s="39">
        <v>-5.88</v>
      </c>
      <c r="BK298" s="29"/>
    </row>
    <row r="299" spans="1:63" x14ac:dyDescent="0.35">
      <c r="A299">
        <v>10</v>
      </c>
      <c r="B299" t="s">
        <v>625</v>
      </c>
      <c r="C299" t="s">
        <v>626</v>
      </c>
      <c r="D299" s="21">
        <v>0.10050000000000001</v>
      </c>
      <c r="E299" s="22">
        <v>5.43</v>
      </c>
      <c r="F299" s="21">
        <v>0.158</v>
      </c>
      <c r="G299" s="22">
        <v>-0.77</v>
      </c>
      <c r="H299" s="21">
        <v>0.12509999999999999</v>
      </c>
      <c r="I299" s="22">
        <v>-0.76</v>
      </c>
      <c r="J299" s="23">
        <v>0.28310000000000002</v>
      </c>
      <c r="K299" s="22">
        <v>-0.77</v>
      </c>
      <c r="L299" s="23">
        <v>502.98</v>
      </c>
      <c r="M299" s="29">
        <f t="shared" si="5"/>
        <v>947.3</v>
      </c>
      <c r="N299" s="38">
        <v>186.57</v>
      </c>
      <c r="O299" s="39">
        <v>3.58</v>
      </c>
      <c r="P299" s="38">
        <v>235.14</v>
      </c>
      <c r="Q299" s="39">
        <v>3.29</v>
      </c>
      <c r="R299" s="29"/>
      <c r="S299" s="23">
        <v>209.18</v>
      </c>
      <c r="T299" s="22">
        <v>5.3</v>
      </c>
      <c r="U299" s="23">
        <v>209.18</v>
      </c>
      <c r="V299" s="22">
        <v>5.3</v>
      </c>
      <c r="W299" s="23">
        <v>313.75</v>
      </c>
      <c r="X299" s="22">
        <v>5.3</v>
      </c>
      <c r="Y299" s="23">
        <v>313.75</v>
      </c>
      <c r="Z299" s="22">
        <v>5.3</v>
      </c>
      <c r="AA299" s="23">
        <v>313.75</v>
      </c>
      <c r="AB299" s="22">
        <v>5.3</v>
      </c>
      <c r="AC299" s="23">
        <v>313.75</v>
      </c>
      <c r="AD299" s="22">
        <v>5.3</v>
      </c>
      <c r="AE299" s="23">
        <v>313.75</v>
      </c>
      <c r="AF299" s="22">
        <v>5.3</v>
      </c>
      <c r="AG299" s="23">
        <v>313.75</v>
      </c>
      <c r="AH299" s="22">
        <v>5.3</v>
      </c>
      <c r="AI299" s="23">
        <v>313.75</v>
      </c>
      <c r="AJ299" s="22">
        <v>5.3</v>
      </c>
      <c r="AK299" s="23">
        <v>313.75</v>
      </c>
      <c r="AL299" s="22">
        <v>5.3</v>
      </c>
      <c r="AM299" s="23">
        <v>313.75</v>
      </c>
      <c r="AN299" s="22">
        <v>5.3</v>
      </c>
      <c r="AO299" s="29"/>
      <c r="AP299" s="40">
        <v>0</v>
      </c>
      <c r="AQ299" s="41">
        <v>0</v>
      </c>
      <c r="AR299" s="40">
        <v>898.73</v>
      </c>
      <c r="AS299" s="41">
        <v>5.01</v>
      </c>
      <c r="AT299" s="40">
        <v>947.3</v>
      </c>
      <c r="AU299" s="41">
        <v>4.8600000000000003</v>
      </c>
      <c r="AV299" s="29"/>
      <c r="AW299" s="42">
        <v>1.5</v>
      </c>
      <c r="AX299" s="42">
        <v>2.2999999999999998</v>
      </c>
      <c r="AY299" s="22">
        <v>2.2200000000000002</v>
      </c>
      <c r="AZ299" s="42">
        <v>63</v>
      </c>
      <c r="BA299" s="22">
        <v>0</v>
      </c>
      <c r="BB299" s="29"/>
      <c r="BC299" s="43">
        <v>86.85</v>
      </c>
      <c r="BD299" s="39">
        <v>3.58</v>
      </c>
      <c r="BE299" s="43">
        <v>78.5</v>
      </c>
      <c r="BF299" s="39">
        <v>3.56</v>
      </c>
      <c r="BG299" s="43">
        <v>52.1</v>
      </c>
      <c r="BH299" s="39">
        <v>1.96</v>
      </c>
      <c r="BI299" s="43">
        <v>13.6</v>
      </c>
      <c r="BJ299" s="39">
        <v>3.82</v>
      </c>
      <c r="BK299" s="29"/>
    </row>
    <row r="300" spans="1:63" x14ac:dyDescent="0.35">
      <c r="A300">
        <v>10</v>
      </c>
      <c r="B300" t="s">
        <v>627</v>
      </c>
      <c r="C300" t="s">
        <v>628</v>
      </c>
      <c r="D300" s="21">
        <v>7.8600000000000003E-2</v>
      </c>
      <c r="E300" s="22">
        <v>8.5</v>
      </c>
      <c r="F300" s="21">
        <v>0.2054</v>
      </c>
      <c r="G300" s="22">
        <v>15.25</v>
      </c>
      <c r="H300" s="21">
        <v>0.16769999999999999</v>
      </c>
      <c r="I300" s="22">
        <v>12.52</v>
      </c>
      <c r="J300" s="23">
        <v>0.37309999999999999</v>
      </c>
      <c r="K300" s="22">
        <v>14.01</v>
      </c>
      <c r="L300" s="23">
        <v>454.48</v>
      </c>
      <c r="M300" s="29">
        <f t="shared" si="5"/>
        <v>1026.5999999999999</v>
      </c>
      <c r="N300" s="38">
        <v>272.88</v>
      </c>
      <c r="O300" s="39">
        <v>2.2000000000000002</v>
      </c>
      <c r="P300" s="38">
        <v>342.12</v>
      </c>
      <c r="Q300" s="39">
        <v>2.2200000000000002</v>
      </c>
      <c r="R300" s="29"/>
      <c r="S300" s="23">
        <v>230</v>
      </c>
      <c r="T300" s="22">
        <v>9.61</v>
      </c>
      <c r="U300" s="23">
        <v>230</v>
      </c>
      <c r="V300" s="22">
        <v>9.61</v>
      </c>
      <c r="W300" s="23">
        <v>230</v>
      </c>
      <c r="X300" s="22">
        <v>9.61</v>
      </c>
      <c r="Y300" s="23">
        <v>230</v>
      </c>
      <c r="Z300" s="22">
        <v>9.61</v>
      </c>
      <c r="AA300" s="23">
        <v>230</v>
      </c>
      <c r="AB300" s="22">
        <v>9.61</v>
      </c>
      <c r="AC300" s="23">
        <v>230</v>
      </c>
      <c r="AD300" s="22">
        <v>9.61</v>
      </c>
      <c r="AE300" s="23">
        <v>230</v>
      </c>
      <c r="AF300" s="22">
        <v>9.61</v>
      </c>
      <c r="AG300" s="23">
        <v>852.56</v>
      </c>
      <c r="AH300" s="22">
        <v>9.61</v>
      </c>
      <c r="AI300" s="23">
        <v>1008.2</v>
      </c>
      <c r="AJ300" s="22">
        <v>9.61</v>
      </c>
      <c r="AK300" s="23">
        <v>2133.1</v>
      </c>
      <c r="AL300" s="22">
        <v>9.61</v>
      </c>
      <c r="AM300" s="23">
        <v>8337.7000000000007</v>
      </c>
      <c r="AN300" s="22">
        <v>9.6199999999999992</v>
      </c>
      <c r="AO300" s="29"/>
      <c r="AP300" s="40">
        <v>0</v>
      </c>
      <c r="AQ300" s="41">
        <v>0</v>
      </c>
      <c r="AR300" s="40">
        <v>957.36</v>
      </c>
      <c r="AS300" s="41">
        <v>6.88</v>
      </c>
      <c r="AT300" s="40">
        <v>1026.5999999999999</v>
      </c>
      <c r="AU300" s="41">
        <v>6.56</v>
      </c>
      <c r="AV300" s="29"/>
      <c r="AW300" s="42">
        <v>0</v>
      </c>
      <c r="AX300" s="42">
        <v>0</v>
      </c>
      <c r="AY300" s="22">
        <v>0</v>
      </c>
      <c r="AZ300" s="42">
        <v>0</v>
      </c>
      <c r="BA300" s="22">
        <v>0</v>
      </c>
      <c r="BB300" s="29"/>
      <c r="BC300" s="43">
        <v>86.85</v>
      </c>
      <c r="BD300" s="39">
        <v>3.58</v>
      </c>
      <c r="BE300" s="43">
        <v>78.5</v>
      </c>
      <c r="BF300" s="39">
        <v>3.56</v>
      </c>
      <c r="BG300" s="43">
        <v>51.1</v>
      </c>
      <c r="BH300" s="39">
        <v>0</v>
      </c>
      <c r="BI300" s="43">
        <v>8.5500000000000007</v>
      </c>
      <c r="BJ300" s="39">
        <v>3.01</v>
      </c>
      <c r="BK300" s="29"/>
    </row>
    <row r="301" spans="1:63" x14ac:dyDescent="0.35">
      <c r="A301">
        <v>10</v>
      </c>
      <c r="B301" t="s">
        <v>629</v>
      </c>
      <c r="C301" t="s">
        <v>630</v>
      </c>
      <c r="D301" s="21">
        <v>9.8299999999999998E-2</v>
      </c>
      <c r="E301" s="22">
        <v>10.56</v>
      </c>
      <c r="F301" s="21">
        <v>0.2316</v>
      </c>
      <c r="G301" s="22">
        <v>33.369999999999997</v>
      </c>
      <c r="H301" s="21">
        <v>0.1822</v>
      </c>
      <c r="I301" s="22">
        <v>9.49</v>
      </c>
      <c r="J301" s="23">
        <v>0.4138</v>
      </c>
      <c r="K301" s="22">
        <v>21.69</v>
      </c>
      <c r="L301" s="23">
        <v>402.31</v>
      </c>
      <c r="M301" s="29">
        <f t="shared" si="5"/>
        <v>999.31</v>
      </c>
      <c r="N301" s="38">
        <v>313</v>
      </c>
      <c r="O301" s="39">
        <v>1.62</v>
      </c>
      <c r="P301" s="38">
        <v>417</v>
      </c>
      <c r="Q301" s="39">
        <v>1.46</v>
      </c>
      <c r="R301" s="29"/>
      <c r="S301" s="23">
        <v>153</v>
      </c>
      <c r="T301" s="22">
        <v>9.2899999999999991</v>
      </c>
      <c r="U301" s="23">
        <v>180</v>
      </c>
      <c r="V301" s="22">
        <v>9.09</v>
      </c>
      <c r="W301" s="23">
        <v>307</v>
      </c>
      <c r="X301" s="22">
        <v>8.8699999999999992</v>
      </c>
      <c r="Y301" s="23">
        <v>307</v>
      </c>
      <c r="Z301" s="22">
        <v>8.8699999999999992</v>
      </c>
      <c r="AA301" s="23">
        <v>307</v>
      </c>
      <c r="AB301" s="22">
        <v>8.8699999999999992</v>
      </c>
      <c r="AC301" s="23">
        <v>307</v>
      </c>
      <c r="AD301" s="22">
        <v>8.8699999999999992</v>
      </c>
      <c r="AE301" s="23">
        <v>307</v>
      </c>
      <c r="AF301" s="22">
        <v>8.8699999999999992</v>
      </c>
      <c r="AG301" s="23">
        <v>307</v>
      </c>
      <c r="AH301" s="22">
        <v>8.8699999999999992</v>
      </c>
      <c r="AI301" s="23">
        <v>307</v>
      </c>
      <c r="AJ301" s="22">
        <v>8.8699999999999992</v>
      </c>
      <c r="AK301" s="23">
        <v>307</v>
      </c>
      <c r="AL301" s="22">
        <v>8.8699999999999992</v>
      </c>
      <c r="AM301" s="23">
        <v>307</v>
      </c>
      <c r="AN301" s="22">
        <v>8.8699999999999992</v>
      </c>
      <c r="AO301" s="29"/>
      <c r="AP301" s="40">
        <v>0</v>
      </c>
      <c r="AQ301" s="41">
        <v>0</v>
      </c>
      <c r="AR301" s="40">
        <v>868.31</v>
      </c>
      <c r="AS301" s="41">
        <v>6.95</v>
      </c>
      <c r="AT301" s="40">
        <v>999.31</v>
      </c>
      <c r="AU301" s="41">
        <v>6.32</v>
      </c>
      <c r="AV301" s="29"/>
      <c r="AW301" s="42">
        <v>1.35</v>
      </c>
      <c r="AX301" s="42">
        <v>1.35</v>
      </c>
      <c r="AY301" s="22">
        <v>3.85</v>
      </c>
      <c r="AZ301" s="42">
        <v>0</v>
      </c>
      <c r="BA301" s="22">
        <v>0</v>
      </c>
      <c r="BB301" s="29"/>
      <c r="BC301" s="43">
        <v>86</v>
      </c>
      <c r="BD301" s="39">
        <v>3.61</v>
      </c>
      <c r="BE301" s="43">
        <v>78</v>
      </c>
      <c r="BF301" s="39">
        <v>4</v>
      </c>
      <c r="BG301" s="43">
        <v>52.1</v>
      </c>
      <c r="BH301" s="39">
        <v>24.05</v>
      </c>
      <c r="BI301" s="43">
        <v>8</v>
      </c>
      <c r="BJ301" s="39">
        <v>0</v>
      </c>
      <c r="BK301" s="29"/>
    </row>
    <row r="302" spans="1:63" x14ac:dyDescent="0.35">
      <c r="A302">
        <v>10</v>
      </c>
      <c r="B302" t="s">
        <v>631</v>
      </c>
      <c r="C302" t="s">
        <v>632</v>
      </c>
      <c r="D302" s="21">
        <v>7.9600000000000004E-2</v>
      </c>
      <c r="E302" s="22">
        <v>7.13</v>
      </c>
      <c r="F302" s="21">
        <v>0.23119999999999999</v>
      </c>
      <c r="G302" s="22">
        <v>14.94</v>
      </c>
      <c r="H302" s="21">
        <v>0.18540000000000001</v>
      </c>
      <c r="I302" s="22">
        <v>16.510000000000002</v>
      </c>
      <c r="J302" s="23">
        <v>0.41659999999999997</v>
      </c>
      <c r="K302" s="22">
        <v>15.64</v>
      </c>
      <c r="L302" s="23">
        <v>342.51</v>
      </c>
      <c r="M302" s="29">
        <f t="shared" si="5"/>
        <v>804.06</v>
      </c>
      <c r="N302" s="38">
        <v>303.32</v>
      </c>
      <c r="O302" s="39">
        <v>3.96</v>
      </c>
      <c r="P302" s="38">
        <v>337.03</v>
      </c>
      <c r="Q302" s="39">
        <v>3.96</v>
      </c>
      <c r="R302" s="29"/>
      <c r="S302" s="23">
        <v>124.52</v>
      </c>
      <c r="T302" s="22">
        <v>9</v>
      </c>
      <c r="U302" s="23">
        <v>124.52</v>
      </c>
      <c r="V302" s="22">
        <v>9</v>
      </c>
      <c r="W302" s="23">
        <v>124.52</v>
      </c>
      <c r="X302" s="22">
        <v>9</v>
      </c>
      <c r="Y302" s="23">
        <v>124.52</v>
      </c>
      <c r="Z302" s="22">
        <v>9</v>
      </c>
      <c r="AA302" s="23">
        <v>430.49</v>
      </c>
      <c r="AB302" s="22">
        <v>9</v>
      </c>
      <c r="AC302" s="23">
        <v>430.49</v>
      </c>
      <c r="AD302" s="22">
        <v>9</v>
      </c>
      <c r="AE302" s="23">
        <v>430.49</v>
      </c>
      <c r="AF302" s="22">
        <v>9</v>
      </c>
      <c r="AG302" s="23">
        <v>1910.5</v>
      </c>
      <c r="AH302" s="22">
        <v>9</v>
      </c>
      <c r="AI302" s="23">
        <v>1910.5</v>
      </c>
      <c r="AJ302" s="22">
        <v>9</v>
      </c>
      <c r="AK302" s="23">
        <v>7720.25</v>
      </c>
      <c r="AL302" s="22">
        <v>9</v>
      </c>
      <c r="AM302" s="23">
        <v>33927.689999999995</v>
      </c>
      <c r="AN302" s="22">
        <v>9</v>
      </c>
      <c r="AO302" s="29"/>
      <c r="AP302" s="40">
        <v>0</v>
      </c>
      <c r="AQ302" s="41">
        <v>0</v>
      </c>
      <c r="AR302" s="40">
        <v>770.34999999999991</v>
      </c>
      <c r="AS302" s="41">
        <v>6.15</v>
      </c>
      <c r="AT302" s="40">
        <v>804.06</v>
      </c>
      <c r="AU302" s="41">
        <v>6.06</v>
      </c>
      <c r="AV302" s="29"/>
      <c r="AW302" s="42">
        <v>2.02</v>
      </c>
      <c r="AX302" s="42">
        <v>5.16</v>
      </c>
      <c r="AY302" s="22">
        <v>7.63</v>
      </c>
      <c r="AZ302" s="42">
        <v>132.28</v>
      </c>
      <c r="BA302" s="22">
        <v>2.73</v>
      </c>
      <c r="BB302" s="29"/>
      <c r="BC302" s="43">
        <v>86.85</v>
      </c>
      <c r="BD302" s="39">
        <v>3.58</v>
      </c>
      <c r="BE302" s="43">
        <v>78.5</v>
      </c>
      <c r="BF302" s="39">
        <v>3.56</v>
      </c>
      <c r="BG302" s="43">
        <v>52.1</v>
      </c>
      <c r="BH302" s="39">
        <v>1.96</v>
      </c>
      <c r="BI302" s="43">
        <v>23.8</v>
      </c>
      <c r="BJ302" s="39">
        <v>4.3899999999999997</v>
      </c>
      <c r="BK302" s="29"/>
    </row>
    <row r="303" spans="1:63" x14ac:dyDescent="0.35">
      <c r="A303">
        <v>10</v>
      </c>
      <c r="B303" t="s">
        <v>633</v>
      </c>
      <c r="C303" t="s">
        <v>634</v>
      </c>
      <c r="D303" s="21">
        <v>9.7799999999999998E-2</v>
      </c>
      <c r="E303" s="22">
        <v>0.75</v>
      </c>
      <c r="F303" s="21">
        <v>0.26140000000000002</v>
      </c>
      <c r="G303" s="22">
        <v>4.3899999999999997</v>
      </c>
      <c r="H303" s="21">
        <v>0.2054</v>
      </c>
      <c r="I303" s="22">
        <v>4.62</v>
      </c>
      <c r="J303" s="23">
        <v>0.46679999999999999</v>
      </c>
      <c r="K303" s="22">
        <v>4.49</v>
      </c>
      <c r="L303" s="23">
        <v>471.83</v>
      </c>
      <c r="M303" s="29">
        <f t="shared" si="5"/>
        <v>1056.83</v>
      </c>
      <c r="N303" s="38">
        <v>257</v>
      </c>
      <c r="O303" s="39">
        <v>9.36</v>
      </c>
      <c r="P303" s="38">
        <v>360</v>
      </c>
      <c r="Q303" s="39">
        <v>9.09</v>
      </c>
      <c r="R303" s="29"/>
      <c r="S303" s="23">
        <v>225</v>
      </c>
      <c r="T303" s="22">
        <v>4.6500000000000004</v>
      </c>
      <c r="U303" s="23">
        <v>225</v>
      </c>
      <c r="V303" s="22">
        <v>4.6500000000000004</v>
      </c>
      <c r="W303" s="23">
        <v>225</v>
      </c>
      <c r="X303" s="22">
        <v>4.6500000000000004</v>
      </c>
      <c r="Y303" s="23">
        <v>225</v>
      </c>
      <c r="Z303" s="22">
        <v>4.6500000000000004</v>
      </c>
      <c r="AA303" s="23">
        <v>225</v>
      </c>
      <c r="AB303" s="22">
        <v>4.6500000000000004</v>
      </c>
      <c r="AC303" s="23">
        <v>225</v>
      </c>
      <c r="AD303" s="22">
        <v>4.6500000000000004</v>
      </c>
      <c r="AE303" s="23">
        <v>225</v>
      </c>
      <c r="AF303" s="22">
        <v>4.6500000000000004</v>
      </c>
      <c r="AG303" s="23">
        <v>225</v>
      </c>
      <c r="AH303" s="22">
        <v>4.6500000000000004</v>
      </c>
      <c r="AI303" s="23">
        <v>225</v>
      </c>
      <c r="AJ303" s="22">
        <v>4.6500000000000004</v>
      </c>
      <c r="AK303" s="23">
        <v>225</v>
      </c>
      <c r="AL303" s="22">
        <v>4.6500000000000004</v>
      </c>
      <c r="AM303" s="23">
        <v>225</v>
      </c>
      <c r="AN303" s="22">
        <v>4.6500000000000004</v>
      </c>
      <c r="AO303" s="29"/>
      <c r="AP303" s="40">
        <v>0</v>
      </c>
      <c r="AQ303" s="41">
        <v>0</v>
      </c>
      <c r="AR303" s="40">
        <v>953.82999999999993</v>
      </c>
      <c r="AS303" s="41">
        <v>3.87</v>
      </c>
      <c r="AT303" s="40">
        <v>1056.83</v>
      </c>
      <c r="AU303" s="41">
        <v>4.3</v>
      </c>
      <c r="AV303" s="29"/>
      <c r="AW303" s="42">
        <v>0</v>
      </c>
      <c r="AX303" s="42">
        <v>0</v>
      </c>
      <c r="AY303" s="22">
        <v>0</v>
      </c>
      <c r="AZ303" s="42">
        <v>0</v>
      </c>
      <c r="BA303" s="22">
        <v>0</v>
      </c>
      <c r="BB303" s="29"/>
      <c r="BC303" s="43">
        <v>86.85</v>
      </c>
      <c r="BD303" s="39">
        <v>3.58</v>
      </c>
      <c r="BE303" s="43">
        <v>78.5</v>
      </c>
      <c r="BF303" s="39">
        <v>3.56</v>
      </c>
      <c r="BG303" s="43">
        <v>52.1</v>
      </c>
      <c r="BH303" s="39">
        <v>1.96</v>
      </c>
      <c r="BI303" s="43">
        <v>10.3</v>
      </c>
      <c r="BJ303" s="39">
        <v>1.48</v>
      </c>
      <c r="BK303" s="29"/>
    </row>
    <row r="304" spans="1:63" x14ac:dyDescent="0.35">
      <c r="A304">
        <v>10</v>
      </c>
      <c r="B304" t="s">
        <v>635</v>
      </c>
      <c r="C304" t="s">
        <v>636</v>
      </c>
      <c r="D304" s="21">
        <v>9.2799999999999994E-2</v>
      </c>
      <c r="E304" s="22">
        <v>6.9</v>
      </c>
      <c r="F304" s="21">
        <v>0.19259999999999999</v>
      </c>
      <c r="G304" s="22">
        <v>-16.98</v>
      </c>
      <c r="H304" s="21">
        <v>0.1011</v>
      </c>
      <c r="I304" s="22">
        <v>-21.59</v>
      </c>
      <c r="J304" s="23">
        <v>0.29369999999999996</v>
      </c>
      <c r="K304" s="22">
        <v>-18.63</v>
      </c>
      <c r="L304" s="23">
        <v>517.11</v>
      </c>
      <c r="M304" s="29">
        <f t="shared" si="5"/>
        <v>1096.19</v>
      </c>
      <c r="N304" s="38">
        <v>229.89</v>
      </c>
      <c r="O304" s="39">
        <v>5.79</v>
      </c>
      <c r="P304" s="38">
        <v>328.42</v>
      </c>
      <c r="Q304" s="39">
        <v>5.74</v>
      </c>
      <c r="R304" s="29"/>
      <c r="S304" s="23">
        <v>250.66</v>
      </c>
      <c r="T304" s="22">
        <v>41.17</v>
      </c>
      <c r="U304" s="23">
        <v>250.66</v>
      </c>
      <c r="V304" s="22">
        <v>41.17</v>
      </c>
      <c r="W304" s="23">
        <v>272.87</v>
      </c>
      <c r="X304" s="22">
        <v>35.72</v>
      </c>
      <c r="Y304" s="23">
        <v>272.87</v>
      </c>
      <c r="Z304" s="22">
        <v>35.72</v>
      </c>
      <c r="AA304" s="23">
        <v>272.87</v>
      </c>
      <c r="AB304" s="22">
        <v>35.72</v>
      </c>
      <c r="AC304" s="23">
        <v>272.87</v>
      </c>
      <c r="AD304" s="22">
        <v>35.72</v>
      </c>
      <c r="AE304" s="23">
        <v>272.87</v>
      </c>
      <c r="AF304" s="22">
        <v>35.72</v>
      </c>
      <c r="AG304" s="23">
        <v>2035.87</v>
      </c>
      <c r="AH304" s="22">
        <v>35.72</v>
      </c>
      <c r="AI304" s="23">
        <v>2035.87</v>
      </c>
      <c r="AJ304" s="22">
        <v>35.72</v>
      </c>
      <c r="AK304" s="23">
        <v>8143.49</v>
      </c>
      <c r="AL304" s="22">
        <v>35.72</v>
      </c>
      <c r="AM304" s="23">
        <v>8143.49</v>
      </c>
      <c r="AN304" s="22">
        <v>35.72</v>
      </c>
      <c r="AO304" s="29"/>
      <c r="AP304" s="40">
        <v>0</v>
      </c>
      <c r="AQ304" s="41">
        <v>0</v>
      </c>
      <c r="AR304" s="40">
        <v>997.66</v>
      </c>
      <c r="AS304" s="41">
        <v>13.55</v>
      </c>
      <c r="AT304" s="40">
        <v>1096.19</v>
      </c>
      <c r="AU304" s="41">
        <v>12.79</v>
      </c>
      <c r="AV304" s="29"/>
      <c r="AW304" s="42">
        <v>1.6</v>
      </c>
      <c r="AX304" s="42">
        <v>2.7</v>
      </c>
      <c r="AY304" s="22">
        <v>0</v>
      </c>
      <c r="AZ304" s="42">
        <v>50</v>
      </c>
      <c r="BA304" s="22">
        <v>-47.88</v>
      </c>
      <c r="BB304" s="29"/>
      <c r="BC304" s="43">
        <v>86.85</v>
      </c>
      <c r="BD304" s="39">
        <v>3.58</v>
      </c>
      <c r="BE304" s="43">
        <v>78.5</v>
      </c>
      <c r="BF304" s="39">
        <v>3.56</v>
      </c>
      <c r="BG304" s="43">
        <v>51.1</v>
      </c>
      <c r="BH304" s="39">
        <v>6.13</v>
      </c>
      <c r="BI304" s="43">
        <v>14.85</v>
      </c>
      <c r="BJ304" s="39">
        <v>6.07</v>
      </c>
      <c r="BK304" s="29"/>
    </row>
    <row r="305" spans="1:63" x14ac:dyDescent="0.35">
      <c r="A305">
        <v>10</v>
      </c>
      <c r="B305" t="s">
        <v>637</v>
      </c>
      <c r="C305" t="s">
        <v>638</v>
      </c>
      <c r="D305" s="21">
        <v>8.6400000000000005E-2</v>
      </c>
      <c r="E305" s="22">
        <v>4.09</v>
      </c>
      <c r="F305" s="21">
        <v>0.25919999999999999</v>
      </c>
      <c r="G305" s="22">
        <v>2.5499999999999998</v>
      </c>
      <c r="H305" s="21">
        <v>0.19220000000000001</v>
      </c>
      <c r="I305" s="22">
        <v>0.46</v>
      </c>
      <c r="J305" s="23">
        <v>0.45140000000000002</v>
      </c>
      <c r="K305" s="22">
        <v>1.65</v>
      </c>
      <c r="L305" s="23">
        <v>603.08000000000004</v>
      </c>
      <c r="M305" s="29">
        <f t="shared" si="5"/>
        <v>1182.93</v>
      </c>
      <c r="N305" s="38">
        <v>192.53</v>
      </c>
      <c r="O305" s="39">
        <v>4.87</v>
      </c>
      <c r="P305" s="38">
        <v>320.05</v>
      </c>
      <c r="Q305" s="39">
        <v>4.8</v>
      </c>
      <c r="R305" s="29"/>
      <c r="S305" s="23">
        <v>259.8</v>
      </c>
      <c r="T305" s="22">
        <v>4.8899999999999997</v>
      </c>
      <c r="U305" s="23">
        <v>259.8</v>
      </c>
      <c r="V305" s="22">
        <v>4.8899999999999997</v>
      </c>
      <c r="W305" s="23">
        <v>259.8</v>
      </c>
      <c r="X305" s="22">
        <v>4.8899999999999997</v>
      </c>
      <c r="Y305" s="23">
        <v>259.8</v>
      </c>
      <c r="Z305" s="22">
        <v>4.8899999999999997</v>
      </c>
      <c r="AA305" s="23">
        <v>262.62</v>
      </c>
      <c r="AB305" s="22">
        <v>4.8899999999999997</v>
      </c>
      <c r="AC305" s="23">
        <v>544.62</v>
      </c>
      <c r="AD305" s="22">
        <v>4.8600000000000003</v>
      </c>
      <c r="AE305" s="23">
        <v>826.61999999999989</v>
      </c>
      <c r="AF305" s="22">
        <v>4.8499999999999996</v>
      </c>
      <c r="AG305" s="23">
        <v>5338.62</v>
      </c>
      <c r="AH305" s="22">
        <v>4.84</v>
      </c>
      <c r="AI305" s="23">
        <v>6466.62</v>
      </c>
      <c r="AJ305" s="22">
        <v>4.84</v>
      </c>
      <c r="AK305" s="23">
        <v>16336.619999999999</v>
      </c>
      <c r="AL305" s="22">
        <v>4.83</v>
      </c>
      <c r="AM305" s="23">
        <v>84016.62</v>
      </c>
      <c r="AN305" s="22">
        <v>4.83</v>
      </c>
      <c r="AO305" s="29"/>
      <c r="AP305" s="40">
        <v>0</v>
      </c>
      <c r="AQ305" s="41">
        <v>0</v>
      </c>
      <c r="AR305" s="40">
        <v>1055.4100000000001</v>
      </c>
      <c r="AS305" s="41">
        <v>4.43</v>
      </c>
      <c r="AT305" s="40">
        <v>1182.93</v>
      </c>
      <c r="AU305" s="41">
        <v>4.46</v>
      </c>
      <c r="AV305" s="29"/>
      <c r="AW305" s="42">
        <v>2.2000000000000002</v>
      </c>
      <c r="AX305" s="42">
        <v>2.5</v>
      </c>
      <c r="AY305" s="22">
        <v>20.77</v>
      </c>
      <c r="AZ305" s="42">
        <v>0</v>
      </c>
      <c r="BA305" s="22">
        <v>0</v>
      </c>
      <c r="BB305" s="29"/>
      <c r="BC305" s="43">
        <v>86.85</v>
      </c>
      <c r="BD305" s="39">
        <v>3.58</v>
      </c>
      <c r="BE305" s="43">
        <v>78.5</v>
      </c>
      <c r="BF305" s="39">
        <v>3.56</v>
      </c>
      <c r="BG305" s="43">
        <v>52.1</v>
      </c>
      <c r="BH305" s="39">
        <v>1.96</v>
      </c>
      <c r="BI305" s="43">
        <v>9.5</v>
      </c>
      <c r="BJ305" s="39">
        <v>4.4000000000000004</v>
      </c>
      <c r="BK305" s="29"/>
    </row>
    <row r="306" spans="1:63" x14ac:dyDescent="0.35">
      <c r="A306">
        <v>10</v>
      </c>
      <c r="B306" t="s">
        <v>639</v>
      </c>
      <c r="C306" t="s">
        <v>640</v>
      </c>
      <c r="D306" s="21">
        <v>0.10675</v>
      </c>
      <c r="E306" s="22">
        <v>11.65</v>
      </c>
      <c r="F306" s="21">
        <v>0.29820000000000002</v>
      </c>
      <c r="G306" s="22">
        <v>11.26</v>
      </c>
      <c r="H306" s="21">
        <v>0.23987</v>
      </c>
      <c r="I306" s="22">
        <v>11.26</v>
      </c>
      <c r="J306" s="23">
        <v>0.53807000000000005</v>
      </c>
      <c r="K306" s="22">
        <v>11.26</v>
      </c>
      <c r="L306" s="23">
        <v>653.47</v>
      </c>
      <c r="M306" s="29">
        <f t="shared" si="5"/>
        <v>1159.71</v>
      </c>
      <c r="N306" s="38">
        <v>183.12</v>
      </c>
      <c r="O306" s="39">
        <v>5.17</v>
      </c>
      <c r="P306" s="38">
        <v>298.24</v>
      </c>
      <c r="Q306" s="39">
        <v>4.5599999999999996</v>
      </c>
      <c r="R306" s="29"/>
      <c r="S306" s="23">
        <v>208</v>
      </c>
      <c r="T306" s="22">
        <v>2.46</v>
      </c>
      <c r="U306" s="23">
        <v>208</v>
      </c>
      <c r="V306" s="22">
        <v>2.46</v>
      </c>
      <c r="W306" s="23">
        <v>208</v>
      </c>
      <c r="X306" s="22">
        <v>2.46</v>
      </c>
      <c r="Y306" s="23">
        <v>208</v>
      </c>
      <c r="Z306" s="22">
        <v>2.46</v>
      </c>
      <c r="AA306" s="23">
        <v>208</v>
      </c>
      <c r="AB306" s="22">
        <v>2.46</v>
      </c>
      <c r="AC306" s="23">
        <v>208</v>
      </c>
      <c r="AD306" s="22">
        <v>2.46</v>
      </c>
      <c r="AE306" s="23">
        <v>208</v>
      </c>
      <c r="AF306" s="22">
        <v>2.46</v>
      </c>
      <c r="AG306" s="23">
        <v>208</v>
      </c>
      <c r="AH306" s="22">
        <v>2.46</v>
      </c>
      <c r="AI306" s="23">
        <v>208</v>
      </c>
      <c r="AJ306" s="22">
        <v>2.46</v>
      </c>
      <c r="AK306" s="23">
        <v>208</v>
      </c>
      <c r="AL306" s="22">
        <v>2.46</v>
      </c>
      <c r="AM306" s="23">
        <v>208</v>
      </c>
      <c r="AN306" s="22">
        <v>2.46</v>
      </c>
      <c r="AO306" s="29"/>
      <c r="AP306" s="40">
        <v>0</v>
      </c>
      <c r="AQ306" s="41">
        <v>0</v>
      </c>
      <c r="AR306" s="40">
        <v>1044.5900000000001</v>
      </c>
      <c r="AS306" s="41">
        <v>8.5399999999999991</v>
      </c>
      <c r="AT306" s="40">
        <v>1159.71</v>
      </c>
      <c r="AU306" s="41">
        <v>8.0299999999999994</v>
      </c>
      <c r="AV306" s="29"/>
      <c r="AW306" s="42">
        <v>4.5</v>
      </c>
      <c r="AX306" s="42">
        <v>4.5</v>
      </c>
      <c r="AY306" s="22">
        <v>13.92</v>
      </c>
      <c r="AZ306" s="42">
        <v>0</v>
      </c>
      <c r="BA306" s="22">
        <v>0</v>
      </c>
      <c r="BB306" s="29"/>
      <c r="BC306" s="43">
        <v>86.85</v>
      </c>
      <c r="BD306" s="39">
        <v>3.58</v>
      </c>
      <c r="BE306" s="43">
        <v>78.5</v>
      </c>
      <c r="BF306" s="39">
        <v>3.56</v>
      </c>
      <c r="BG306" s="43">
        <v>52.1</v>
      </c>
      <c r="BH306" s="39">
        <v>1.96</v>
      </c>
      <c r="BI306" s="43">
        <v>11.25</v>
      </c>
      <c r="BJ306" s="39">
        <v>2.27</v>
      </c>
      <c r="BK306" s="29"/>
    </row>
    <row r="307" spans="1:63" x14ac:dyDescent="0.35">
      <c r="A307">
        <v>10</v>
      </c>
      <c r="B307" t="s">
        <v>641</v>
      </c>
      <c r="C307" t="s">
        <v>642</v>
      </c>
      <c r="D307" s="21">
        <v>8.7499999999999994E-2</v>
      </c>
      <c r="E307" s="22">
        <v>3.2</v>
      </c>
      <c r="F307" s="21">
        <v>0.2243</v>
      </c>
      <c r="G307" s="22">
        <v>-5.85</v>
      </c>
      <c r="H307" s="21">
        <v>0.158</v>
      </c>
      <c r="I307" s="22">
        <v>-5.38</v>
      </c>
      <c r="J307" s="23">
        <v>0.38229999999999997</v>
      </c>
      <c r="K307" s="22">
        <v>-5.66</v>
      </c>
      <c r="L307" s="23">
        <v>390.07</v>
      </c>
      <c r="M307" s="29">
        <f t="shared" si="5"/>
        <v>837.51</v>
      </c>
      <c r="N307" s="38">
        <v>206.42</v>
      </c>
      <c r="O307" s="39">
        <v>3.92</v>
      </c>
      <c r="P307" s="38">
        <v>245.74</v>
      </c>
      <c r="Q307" s="39">
        <v>4.21</v>
      </c>
      <c r="R307" s="29"/>
      <c r="S307" s="23">
        <v>201.7</v>
      </c>
      <c r="T307" s="22">
        <v>6.61</v>
      </c>
      <c r="U307" s="23">
        <v>201.7</v>
      </c>
      <c r="V307" s="22">
        <v>6.61</v>
      </c>
      <c r="W307" s="23">
        <v>201.7</v>
      </c>
      <c r="X307" s="22">
        <v>6.61</v>
      </c>
      <c r="Y307" s="23">
        <v>201.7</v>
      </c>
      <c r="Z307" s="22">
        <v>6.61</v>
      </c>
      <c r="AA307" s="23">
        <v>201.7</v>
      </c>
      <c r="AB307" s="22">
        <v>6.61</v>
      </c>
      <c r="AC307" s="23">
        <v>201.7</v>
      </c>
      <c r="AD307" s="22">
        <v>6.61</v>
      </c>
      <c r="AE307" s="23">
        <v>548.04999999999995</v>
      </c>
      <c r="AF307" s="22">
        <v>6.6</v>
      </c>
      <c r="AG307" s="23">
        <v>1488.0500000000002</v>
      </c>
      <c r="AH307" s="22">
        <v>6.61</v>
      </c>
      <c r="AI307" s="23">
        <v>1488.0500000000002</v>
      </c>
      <c r="AJ307" s="22">
        <v>6.61</v>
      </c>
      <c r="AK307" s="23">
        <v>4687.5</v>
      </c>
      <c r="AL307" s="22">
        <v>71.08</v>
      </c>
      <c r="AM307" s="23">
        <v>11580.5</v>
      </c>
      <c r="AN307" s="22">
        <v>5.92</v>
      </c>
      <c r="AO307" s="29"/>
      <c r="AP307" s="40">
        <v>0</v>
      </c>
      <c r="AQ307" s="41">
        <v>0</v>
      </c>
      <c r="AR307" s="40">
        <v>798.19</v>
      </c>
      <c r="AS307" s="41">
        <v>4.2300000000000004</v>
      </c>
      <c r="AT307" s="40">
        <v>837.51</v>
      </c>
      <c r="AU307" s="41">
        <v>4.3</v>
      </c>
      <c r="AV307" s="29"/>
      <c r="AW307" s="42">
        <v>2.13</v>
      </c>
      <c r="AX307" s="42">
        <v>2.13</v>
      </c>
      <c r="AY307" s="22">
        <v>3.4</v>
      </c>
      <c r="AZ307" s="42">
        <v>59.45</v>
      </c>
      <c r="BA307" s="22">
        <v>3.48</v>
      </c>
      <c r="BB307" s="29"/>
      <c r="BC307" s="43">
        <v>86.85</v>
      </c>
      <c r="BD307" s="39">
        <v>3.55</v>
      </c>
      <c r="BE307" s="43">
        <v>78.5</v>
      </c>
      <c r="BF307" s="39">
        <v>3.56</v>
      </c>
      <c r="BG307" s="43">
        <v>52.1</v>
      </c>
      <c r="BH307" s="39">
        <v>1.96</v>
      </c>
      <c r="BI307" s="43">
        <v>13.95</v>
      </c>
      <c r="BJ307" s="39">
        <v>8.14</v>
      </c>
      <c r="BK307" s="29"/>
    </row>
    <row r="308" spans="1:63" x14ac:dyDescent="0.35">
      <c r="A308">
        <v>10</v>
      </c>
      <c r="B308" t="s">
        <v>643</v>
      </c>
      <c r="C308" t="s">
        <v>644</v>
      </c>
      <c r="D308" s="21">
        <v>0.104</v>
      </c>
      <c r="E308" s="22">
        <v>3.77</v>
      </c>
      <c r="F308" s="21">
        <v>0.18870000000000001</v>
      </c>
      <c r="G308" s="22">
        <v>2.95</v>
      </c>
      <c r="H308" s="21">
        <v>0.15820000000000001</v>
      </c>
      <c r="I308" s="22">
        <v>2.95</v>
      </c>
      <c r="J308" s="23">
        <v>0.34689999999999999</v>
      </c>
      <c r="K308" s="22">
        <v>2.95</v>
      </c>
      <c r="L308" s="23">
        <v>425.01</v>
      </c>
      <c r="M308" s="29">
        <f t="shared" si="5"/>
        <v>959.63</v>
      </c>
      <c r="N308" s="38">
        <v>257.69</v>
      </c>
      <c r="O308" s="39">
        <v>0</v>
      </c>
      <c r="P308" s="38">
        <v>303.12</v>
      </c>
      <c r="Q308" s="39">
        <v>0</v>
      </c>
      <c r="R308" s="29"/>
      <c r="S308" s="23">
        <v>173.6</v>
      </c>
      <c r="T308" s="22">
        <v>4.99</v>
      </c>
      <c r="U308" s="23">
        <v>231.5</v>
      </c>
      <c r="V308" s="22">
        <v>4.99</v>
      </c>
      <c r="W308" s="23">
        <v>231.5</v>
      </c>
      <c r="X308" s="22">
        <v>4.99</v>
      </c>
      <c r="Y308" s="23">
        <v>231.5</v>
      </c>
      <c r="Z308" s="22">
        <v>4.99</v>
      </c>
      <c r="AA308" s="23">
        <v>231.5</v>
      </c>
      <c r="AB308" s="22">
        <v>4.99</v>
      </c>
      <c r="AC308" s="23">
        <v>231.5</v>
      </c>
      <c r="AD308" s="22">
        <v>4.99</v>
      </c>
      <c r="AE308" s="23">
        <v>231.5</v>
      </c>
      <c r="AF308" s="22">
        <v>4.99</v>
      </c>
      <c r="AG308" s="23">
        <v>1414.85</v>
      </c>
      <c r="AH308" s="22">
        <v>5</v>
      </c>
      <c r="AI308" s="23">
        <v>1654.85</v>
      </c>
      <c r="AJ308" s="22">
        <v>5.04</v>
      </c>
      <c r="AK308" s="23">
        <v>3754.8500000000004</v>
      </c>
      <c r="AL308" s="22">
        <v>5.16</v>
      </c>
      <c r="AM308" s="23">
        <v>11454.32</v>
      </c>
      <c r="AN308" s="22">
        <v>4.5999999999999996</v>
      </c>
      <c r="AO308" s="29"/>
      <c r="AP308" s="40">
        <v>0</v>
      </c>
      <c r="AQ308" s="41">
        <v>0</v>
      </c>
      <c r="AR308" s="40">
        <v>856.30000000000007</v>
      </c>
      <c r="AS308" s="41">
        <v>2.84</v>
      </c>
      <c r="AT308" s="40">
        <v>959.63</v>
      </c>
      <c r="AU308" s="41">
        <v>2.83</v>
      </c>
      <c r="AV308" s="29"/>
      <c r="AW308" s="42">
        <v>1.5</v>
      </c>
      <c r="AX308" s="42">
        <v>1.5</v>
      </c>
      <c r="AY308" s="22">
        <v>0</v>
      </c>
      <c r="AZ308" s="42">
        <v>37.5</v>
      </c>
      <c r="BA308" s="22">
        <v>0</v>
      </c>
      <c r="BB308" s="29"/>
      <c r="BC308" s="43">
        <v>86.85</v>
      </c>
      <c r="BD308" s="39">
        <v>3.58</v>
      </c>
      <c r="BE308" s="43">
        <v>78.5</v>
      </c>
      <c r="BF308" s="39">
        <v>3.56</v>
      </c>
      <c r="BG308" s="43">
        <v>52.1</v>
      </c>
      <c r="BH308" s="39">
        <v>1.96</v>
      </c>
      <c r="BI308" s="43">
        <v>10.45</v>
      </c>
      <c r="BJ308" s="39">
        <v>3.47</v>
      </c>
      <c r="BK308" s="29"/>
    </row>
    <row r="309" spans="1:63" x14ac:dyDescent="0.35">
      <c r="A309">
        <v>10</v>
      </c>
      <c r="B309" t="s">
        <v>645</v>
      </c>
      <c r="C309" t="s">
        <v>646</v>
      </c>
      <c r="D309" s="21">
        <v>0.1046</v>
      </c>
      <c r="E309" s="22">
        <v>4.93</v>
      </c>
      <c r="F309" s="21">
        <v>0.1749</v>
      </c>
      <c r="G309" s="22">
        <v>4.91</v>
      </c>
      <c r="H309" s="21">
        <v>0.15890000000000001</v>
      </c>
      <c r="I309" s="22">
        <v>12.54</v>
      </c>
      <c r="J309" s="23">
        <v>0.33379999999999999</v>
      </c>
      <c r="K309" s="22">
        <v>8.41</v>
      </c>
      <c r="L309" s="23">
        <v>522.99</v>
      </c>
      <c r="M309" s="29">
        <f t="shared" si="5"/>
        <v>1246.44</v>
      </c>
      <c r="N309" s="38">
        <v>254.43</v>
      </c>
      <c r="O309" s="39">
        <v>-15.14</v>
      </c>
      <c r="P309" s="38">
        <v>412.85</v>
      </c>
      <c r="Q309" s="39">
        <v>-6.1</v>
      </c>
      <c r="R309" s="29"/>
      <c r="S309" s="23">
        <v>310.60000000000002</v>
      </c>
      <c r="T309" s="22">
        <v>5.95</v>
      </c>
      <c r="U309" s="23">
        <v>310.60000000000002</v>
      </c>
      <c r="V309" s="22">
        <v>5.95</v>
      </c>
      <c r="W309" s="23">
        <v>310.60000000000002</v>
      </c>
      <c r="X309" s="22">
        <v>5.95</v>
      </c>
      <c r="Y309" s="23">
        <v>310.60000000000002</v>
      </c>
      <c r="Z309" s="22">
        <v>5.95</v>
      </c>
      <c r="AA309" s="23">
        <v>310.60000000000002</v>
      </c>
      <c r="AB309" s="22">
        <v>5.95</v>
      </c>
      <c r="AC309" s="23">
        <v>310.60000000000002</v>
      </c>
      <c r="AD309" s="22">
        <v>5.95</v>
      </c>
      <c r="AE309" s="23">
        <v>310.60000000000002</v>
      </c>
      <c r="AF309" s="22">
        <v>5.95</v>
      </c>
      <c r="AG309" s="23">
        <v>1288.5999999999999</v>
      </c>
      <c r="AH309" s="22">
        <v>5.26</v>
      </c>
      <c r="AI309" s="23">
        <v>1480.6</v>
      </c>
      <c r="AJ309" s="22">
        <v>5.14</v>
      </c>
      <c r="AK309" s="23">
        <v>3030.6</v>
      </c>
      <c r="AL309" s="22">
        <v>4.93</v>
      </c>
      <c r="AM309" s="23">
        <v>7230.6</v>
      </c>
      <c r="AN309" s="22">
        <v>6.2</v>
      </c>
      <c r="AO309" s="29"/>
      <c r="AP309" s="40">
        <v>0</v>
      </c>
      <c r="AQ309" s="41">
        <v>0</v>
      </c>
      <c r="AR309" s="40">
        <v>1088.02</v>
      </c>
      <c r="AS309" s="41">
        <v>-0.31</v>
      </c>
      <c r="AT309" s="40">
        <v>1246.44</v>
      </c>
      <c r="AU309" s="41">
        <v>1.23</v>
      </c>
      <c r="AV309" s="29"/>
      <c r="AW309" s="42">
        <v>1.31</v>
      </c>
      <c r="AX309" s="42">
        <v>1.31</v>
      </c>
      <c r="AY309" s="22">
        <v>1.55</v>
      </c>
      <c r="AZ309" s="42">
        <v>0</v>
      </c>
      <c r="BA309" s="22">
        <v>0</v>
      </c>
      <c r="BB309" s="29"/>
      <c r="BC309" s="43">
        <v>83.85</v>
      </c>
      <c r="BD309" s="39">
        <v>0</v>
      </c>
      <c r="BE309" s="43">
        <v>75.8</v>
      </c>
      <c r="BF309" s="39">
        <v>0</v>
      </c>
      <c r="BG309" s="43">
        <v>52.1</v>
      </c>
      <c r="BH309" s="39">
        <v>1.96</v>
      </c>
      <c r="BI309" s="43">
        <v>8.4</v>
      </c>
      <c r="BJ309" s="39">
        <v>1.2</v>
      </c>
      <c r="BK309" s="29"/>
    </row>
    <row r="310" spans="1:63" x14ac:dyDescent="0.35">
      <c r="A310">
        <v>11</v>
      </c>
      <c r="B310" t="s">
        <v>647</v>
      </c>
      <c r="C310" t="s">
        <v>648</v>
      </c>
      <c r="D310" s="21">
        <v>0.1188</v>
      </c>
      <c r="E310" s="22">
        <v>1.7</v>
      </c>
      <c r="F310" s="21">
        <v>0.33589999999999998</v>
      </c>
      <c r="G310" s="22">
        <v>7.5</v>
      </c>
      <c r="H310" s="21">
        <v>0.28960000000000002</v>
      </c>
      <c r="I310" s="22">
        <v>4.87</v>
      </c>
      <c r="J310" s="23">
        <v>0.62549999999999994</v>
      </c>
      <c r="K310" s="22">
        <v>6.27</v>
      </c>
      <c r="L310" s="23">
        <v>438.78</v>
      </c>
      <c r="M310" s="29">
        <f t="shared" si="5"/>
        <v>1033.97</v>
      </c>
      <c r="N310" s="38">
        <v>283.93</v>
      </c>
      <c r="O310" s="39">
        <v>-4.8099999999999996</v>
      </c>
      <c r="P310" s="38">
        <v>340.24</v>
      </c>
      <c r="Q310" s="39">
        <v>-4.05</v>
      </c>
      <c r="R310" s="29"/>
      <c r="S310" s="23">
        <v>254.95</v>
      </c>
      <c r="T310" s="22">
        <v>3.25</v>
      </c>
      <c r="U310" s="23">
        <v>254.95</v>
      </c>
      <c r="V310" s="22">
        <v>3.25</v>
      </c>
      <c r="W310" s="23" t="s">
        <v>773</v>
      </c>
      <c r="X310" s="22" t="s">
        <v>773</v>
      </c>
      <c r="Y310" s="23" t="s">
        <v>773</v>
      </c>
      <c r="Z310" s="22" t="s">
        <v>773</v>
      </c>
      <c r="AA310" s="23" t="s">
        <v>773</v>
      </c>
      <c r="AB310" s="22" t="s">
        <v>773</v>
      </c>
      <c r="AC310" s="23" t="s">
        <v>773</v>
      </c>
      <c r="AD310" s="22" t="s">
        <v>773</v>
      </c>
      <c r="AE310" s="23" t="s">
        <v>773</v>
      </c>
      <c r="AF310" s="22" t="s">
        <v>773</v>
      </c>
      <c r="AG310" s="23" t="s">
        <v>773</v>
      </c>
      <c r="AH310" s="22" t="s">
        <v>773</v>
      </c>
      <c r="AI310" s="23" t="s">
        <v>773</v>
      </c>
      <c r="AJ310" s="22" t="s">
        <v>773</v>
      </c>
      <c r="AK310" s="23" t="s">
        <v>773</v>
      </c>
      <c r="AL310" s="22" t="s">
        <v>773</v>
      </c>
      <c r="AM310" s="23" t="s">
        <v>773</v>
      </c>
      <c r="AN310" s="22" t="s">
        <v>773</v>
      </c>
      <c r="AO310" s="29"/>
      <c r="AP310" s="40">
        <v>0</v>
      </c>
      <c r="AQ310" s="41">
        <v>0</v>
      </c>
      <c r="AR310" s="40">
        <v>977.66000000000008</v>
      </c>
      <c r="AS310" s="41">
        <v>0.1</v>
      </c>
      <c r="AT310" s="40">
        <v>1033.97</v>
      </c>
      <c r="AU310" s="41">
        <v>0.1</v>
      </c>
      <c r="AV310" s="29"/>
      <c r="AW310" s="42">
        <v>2.2999999999999998</v>
      </c>
      <c r="AX310" s="42">
        <v>2.2999999999999998</v>
      </c>
      <c r="AY310" s="22">
        <v>2.2200000000000002</v>
      </c>
      <c r="AZ310" s="42">
        <v>0</v>
      </c>
      <c r="BA310" s="22" t="s">
        <v>775</v>
      </c>
      <c r="BB310" s="29"/>
      <c r="BC310" s="43">
        <v>86.85</v>
      </c>
      <c r="BD310" s="39">
        <v>3.55</v>
      </c>
      <c r="BE310" s="43">
        <v>78.5</v>
      </c>
      <c r="BF310" s="39">
        <v>3.56</v>
      </c>
      <c r="BG310" s="43">
        <v>52.1</v>
      </c>
      <c r="BH310" s="39">
        <v>1.94</v>
      </c>
      <c r="BI310" s="43">
        <v>15</v>
      </c>
      <c r="BJ310" s="39">
        <v>0</v>
      </c>
      <c r="BK310" s="29"/>
    </row>
    <row r="311" spans="1:63" x14ac:dyDescent="0.35">
      <c r="A311">
        <v>11</v>
      </c>
      <c r="B311" t="s">
        <v>649</v>
      </c>
      <c r="C311" t="s">
        <v>650</v>
      </c>
      <c r="D311" s="21">
        <v>0.1197</v>
      </c>
      <c r="E311" s="22">
        <v>4.9000000000000004</v>
      </c>
      <c r="F311" s="21">
        <v>0.2863</v>
      </c>
      <c r="G311" s="22">
        <v>9.6999999999999993</v>
      </c>
      <c r="H311" s="21">
        <v>0.25750000000000001</v>
      </c>
      <c r="I311" s="22">
        <v>7.92</v>
      </c>
      <c r="J311" s="23">
        <v>0.54380000000000006</v>
      </c>
      <c r="K311" s="22">
        <v>8.85</v>
      </c>
      <c r="L311" s="23">
        <v>445.29</v>
      </c>
      <c r="M311" s="29">
        <f t="shared" si="5"/>
        <v>1161.93</v>
      </c>
      <c r="N311" s="38">
        <v>323.45999999999998</v>
      </c>
      <c r="O311" s="39">
        <v>2.35</v>
      </c>
      <c r="P311" s="38">
        <v>365.4</v>
      </c>
      <c r="Q311" s="39">
        <v>2.08</v>
      </c>
      <c r="R311" s="29"/>
      <c r="S311" s="23">
        <v>351.24</v>
      </c>
      <c r="T311" s="22">
        <v>8.15</v>
      </c>
      <c r="U311" s="23">
        <v>351.24</v>
      </c>
      <c r="V311" s="22">
        <v>8.15</v>
      </c>
      <c r="W311" s="23">
        <v>351.24</v>
      </c>
      <c r="X311" s="22">
        <v>8.15</v>
      </c>
      <c r="Y311" s="23">
        <v>351.24</v>
      </c>
      <c r="Z311" s="22">
        <v>8.15</v>
      </c>
      <c r="AA311" s="23">
        <v>351.24</v>
      </c>
      <c r="AB311" s="22">
        <v>8.15</v>
      </c>
      <c r="AC311" s="23">
        <v>472.08</v>
      </c>
      <c r="AD311" s="22">
        <v>6.88</v>
      </c>
      <c r="AE311" s="23">
        <v>472.08</v>
      </c>
      <c r="AF311" s="22">
        <v>6.88</v>
      </c>
      <c r="AG311" s="23">
        <v>1076.28</v>
      </c>
      <c r="AH311" s="22">
        <v>4.87</v>
      </c>
      <c r="AI311" s="23">
        <v>1198.1199999999999</v>
      </c>
      <c r="AJ311" s="22">
        <v>4.8</v>
      </c>
      <c r="AK311" s="23">
        <v>2162.5</v>
      </c>
      <c r="AL311" s="22">
        <v>3.4</v>
      </c>
      <c r="AM311" s="23">
        <v>7745.88</v>
      </c>
      <c r="AN311" s="22">
        <v>6.29</v>
      </c>
      <c r="AO311" s="29"/>
      <c r="AP311" s="40">
        <v>0</v>
      </c>
      <c r="AQ311" s="41">
        <v>0</v>
      </c>
      <c r="AR311" s="40">
        <v>1119.99</v>
      </c>
      <c r="AS311" s="41">
        <v>5.13</v>
      </c>
      <c r="AT311" s="40">
        <v>1161.93</v>
      </c>
      <c r="AU311" s="41">
        <v>4.9400000000000004</v>
      </c>
      <c r="AV311" s="29"/>
      <c r="AW311" s="42">
        <v>1.55</v>
      </c>
      <c r="AX311" s="42">
        <v>2</v>
      </c>
      <c r="AY311" s="22">
        <v>37.93</v>
      </c>
      <c r="AZ311" s="42">
        <v>0</v>
      </c>
      <c r="BA311" s="22">
        <v>0</v>
      </c>
      <c r="BB311" s="29"/>
      <c r="BC311" s="43">
        <v>86.85</v>
      </c>
      <c r="BD311" s="39">
        <v>3.58</v>
      </c>
      <c r="BE311" s="43">
        <v>78.5</v>
      </c>
      <c r="BF311" s="39">
        <v>3.56</v>
      </c>
      <c r="BG311" s="43">
        <v>52.1</v>
      </c>
      <c r="BH311" s="39">
        <v>1.96</v>
      </c>
      <c r="BI311" s="43">
        <v>18.8</v>
      </c>
      <c r="BJ311" s="39">
        <v>23.68</v>
      </c>
      <c r="BK311" s="29"/>
    </row>
    <row r="312" spans="1:63" x14ac:dyDescent="0.35">
      <c r="A312">
        <v>11</v>
      </c>
      <c r="B312" t="s">
        <v>651</v>
      </c>
      <c r="C312" t="s">
        <v>652</v>
      </c>
      <c r="D312" s="21">
        <v>0.14480000000000001</v>
      </c>
      <c r="E312" s="22">
        <v>4.87</v>
      </c>
      <c r="F312" s="21">
        <v>0.3962</v>
      </c>
      <c r="G312" s="22">
        <v>3.13</v>
      </c>
      <c r="H312" s="21">
        <v>0.31119999999999998</v>
      </c>
      <c r="I312" s="22">
        <v>1.75</v>
      </c>
      <c r="J312" s="23">
        <v>0.70740000000000003</v>
      </c>
      <c r="K312" s="22">
        <v>2.52</v>
      </c>
      <c r="L312" s="23">
        <v>547.84</v>
      </c>
      <c r="M312" s="29">
        <f t="shared" si="5"/>
        <v>940.69</v>
      </c>
      <c r="N312" s="38">
        <v>174.17</v>
      </c>
      <c r="O312" s="39">
        <v>12.97</v>
      </c>
      <c r="P312" s="38">
        <v>213.35</v>
      </c>
      <c r="Q312" s="39">
        <v>10.34</v>
      </c>
      <c r="R312" s="29"/>
      <c r="S312" s="23">
        <v>179.5</v>
      </c>
      <c r="T312" s="22">
        <v>5.12</v>
      </c>
      <c r="U312" s="23">
        <v>179.5</v>
      </c>
      <c r="V312" s="22">
        <v>5.12</v>
      </c>
      <c r="W312" s="23">
        <v>179.5</v>
      </c>
      <c r="X312" s="22">
        <v>5.12</v>
      </c>
      <c r="Y312" s="23">
        <v>179.5</v>
      </c>
      <c r="Z312" s="22">
        <v>5.12</v>
      </c>
      <c r="AA312" s="23">
        <v>179.5</v>
      </c>
      <c r="AB312" s="22">
        <v>5.12</v>
      </c>
      <c r="AC312" s="23">
        <v>179.5</v>
      </c>
      <c r="AD312" s="22">
        <v>5.12</v>
      </c>
      <c r="AE312" s="23">
        <v>179.5</v>
      </c>
      <c r="AF312" s="22">
        <v>5.12</v>
      </c>
      <c r="AG312" s="23">
        <v>179.5</v>
      </c>
      <c r="AH312" s="22">
        <v>5.12</v>
      </c>
      <c r="AI312" s="23">
        <v>179.5</v>
      </c>
      <c r="AJ312" s="22">
        <v>5.12</v>
      </c>
      <c r="AK312" s="23">
        <v>179.5</v>
      </c>
      <c r="AL312" s="22">
        <v>5.12</v>
      </c>
      <c r="AM312" s="23">
        <v>179.5</v>
      </c>
      <c r="AN312" s="22">
        <v>5.12</v>
      </c>
      <c r="AO312" s="29"/>
      <c r="AP312" s="40">
        <v>0</v>
      </c>
      <c r="AQ312" s="41">
        <v>0</v>
      </c>
      <c r="AR312" s="40">
        <v>901.51</v>
      </c>
      <c r="AS312" s="41">
        <v>6.39</v>
      </c>
      <c r="AT312" s="40">
        <v>940.69</v>
      </c>
      <c r="AU312" s="41">
        <v>6.11</v>
      </c>
      <c r="AV312" s="29"/>
      <c r="AW312" s="42">
        <v>1.25</v>
      </c>
      <c r="AX312" s="42">
        <v>2</v>
      </c>
      <c r="AY312" s="22">
        <v>0</v>
      </c>
      <c r="AZ312" s="42">
        <v>40</v>
      </c>
      <c r="BA312" s="22">
        <v>0</v>
      </c>
      <c r="BB312" s="29"/>
      <c r="BC312" s="43">
        <v>86.85</v>
      </c>
      <c r="BD312" s="39">
        <v>3.58</v>
      </c>
      <c r="BE312" s="43">
        <v>78.5</v>
      </c>
      <c r="BF312" s="39">
        <v>3.56</v>
      </c>
      <c r="BG312" s="43">
        <v>52.1</v>
      </c>
      <c r="BH312" s="39">
        <v>1.96</v>
      </c>
      <c r="BI312" s="43">
        <v>11</v>
      </c>
      <c r="BJ312" s="39">
        <v>4.76</v>
      </c>
      <c r="BK312" s="29"/>
    </row>
    <row r="313" spans="1:63" x14ac:dyDescent="0.35">
      <c r="A313">
        <v>11</v>
      </c>
      <c r="B313" t="s">
        <v>653</v>
      </c>
      <c r="C313" t="s">
        <v>654</v>
      </c>
      <c r="D313" s="21">
        <v>8.4019999999999997E-2</v>
      </c>
      <c r="E313" s="22">
        <v>4.71</v>
      </c>
      <c r="F313" s="21">
        <v>0.21518999999999999</v>
      </c>
      <c r="G313" s="22">
        <v>5.62</v>
      </c>
      <c r="H313" s="21">
        <v>0.16203000000000001</v>
      </c>
      <c r="I313" s="22">
        <v>-4.7300000000000004</v>
      </c>
      <c r="J313" s="23">
        <v>0.37722</v>
      </c>
      <c r="K313" s="22">
        <v>0.91</v>
      </c>
      <c r="L313" s="23">
        <v>340.03</v>
      </c>
      <c r="M313" s="29">
        <f t="shared" si="5"/>
        <v>921.8599999999999</v>
      </c>
      <c r="N313" s="38">
        <v>200.78</v>
      </c>
      <c r="O313" s="39">
        <v>-1.41</v>
      </c>
      <c r="P313" s="38">
        <v>284.81</v>
      </c>
      <c r="Q313" s="39">
        <v>-1</v>
      </c>
      <c r="R313" s="29"/>
      <c r="S313" s="23">
        <v>297.02</v>
      </c>
      <c r="T313" s="22">
        <v>5.66</v>
      </c>
      <c r="U313" s="23">
        <v>297.02</v>
      </c>
      <c r="V313" s="22">
        <v>5.66</v>
      </c>
      <c r="W313" s="23">
        <v>297.02</v>
      </c>
      <c r="X313" s="22">
        <v>5.66</v>
      </c>
      <c r="Y313" s="23">
        <v>297.02</v>
      </c>
      <c r="Z313" s="22">
        <v>5.66</v>
      </c>
      <c r="AA313" s="23">
        <v>297.02</v>
      </c>
      <c r="AB313" s="22">
        <v>5.66</v>
      </c>
      <c r="AC313" s="23">
        <v>297.02</v>
      </c>
      <c r="AD313" s="22">
        <v>5.66</v>
      </c>
      <c r="AE313" s="23">
        <v>297.02</v>
      </c>
      <c r="AF313" s="22">
        <v>5.66</v>
      </c>
      <c r="AG313" s="23">
        <v>297.02</v>
      </c>
      <c r="AH313" s="22">
        <v>5.66</v>
      </c>
      <c r="AI313" s="23">
        <v>297.02</v>
      </c>
      <c r="AJ313" s="22">
        <v>5.66</v>
      </c>
      <c r="AK313" s="23">
        <v>297.02</v>
      </c>
      <c r="AL313" s="22">
        <v>5.66</v>
      </c>
      <c r="AM313" s="23">
        <v>297.02</v>
      </c>
      <c r="AN313" s="22">
        <v>5.66</v>
      </c>
      <c r="AO313" s="29"/>
      <c r="AP313" s="40">
        <v>0</v>
      </c>
      <c r="AQ313" s="41">
        <v>0</v>
      </c>
      <c r="AR313" s="40">
        <v>837.82999999999993</v>
      </c>
      <c r="AS313" s="41">
        <v>3.5</v>
      </c>
      <c r="AT313" s="40">
        <v>921.8599999999999</v>
      </c>
      <c r="AU313" s="41">
        <v>3.17</v>
      </c>
      <c r="AV313" s="29"/>
      <c r="AW313" s="42">
        <v>1.4</v>
      </c>
      <c r="AX313" s="42">
        <v>1.4</v>
      </c>
      <c r="AY313" s="22">
        <v>3.7</v>
      </c>
      <c r="AZ313" s="42">
        <v>0</v>
      </c>
      <c r="BA313" s="22">
        <v>0</v>
      </c>
      <c r="BB313" s="29"/>
      <c r="BC313" s="43">
        <v>86.85</v>
      </c>
      <c r="BD313" s="39">
        <v>3.58</v>
      </c>
      <c r="BE313" s="43">
        <v>78.5</v>
      </c>
      <c r="BF313" s="39">
        <v>3.56</v>
      </c>
      <c r="BG313" s="43">
        <v>51.1</v>
      </c>
      <c r="BH313" s="39">
        <v>-0.02</v>
      </c>
      <c r="BI313" s="43">
        <v>17.100000000000001</v>
      </c>
      <c r="BJ313" s="39">
        <v>21.28</v>
      </c>
      <c r="BK313" s="29"/>
    </row>
    <row r="314" spans="1:63" x14ac:dyDescent="0.35">
      <c r="A314">
        <v>11</v>
      </c>
      <c r="B314" t="s">
        <v>655</v>
      </c>
      <c r="C314" t="s">
        <v>656</v>
      </c>
      <c r="D314" s="21">
        <v>0.14149999999999999</v>
      </c>
      <c r="E314" s="22">
        <v>3.65</v>
      </c>
      <c r="F314" s="21">
        <v>0.33439999999999998</v>
      </c>
      <c r="G314" s="22">
        <v>7.45</v>
      </c>
      <c r="H314" s="21">
        <v>0.2928</v>
      </c>
      <c r="I314" s="22">
        <v>9.66</v>
      </c>
      <c r="J314" s="23">
        <v>0.62719999999999998</v>
      </c>
      <c r="K314" s="22">
        <v>8.4700000000000006</v>
      </c>
      <c r="L314" s="23">
        <v>392.21</v>
      </c>
      <c r="M314" s="29">
        <f t="shared" si="5"/>
        <v>1020.96</v>
      </c>
      <c r="N314" s="38">
        <v>295.54000000000002</v>
      </c>
      <c r="O314" s="39">
        <v>-1.99</v>
      </c>
      <c r="P314" s="38">
        <v>342.67</v>
      </c>
      <c r="Q314" s="39">
        <v>-1.72</v>
      </c>
      <c r="R314" s="29"/>
      <c r="S314" s="23">
        <v>286.08</v>
      </c>
      <c r="T314" s="22">
        <v>5.63</v>
      </c>
      <c r="U314" s="23">
        <v>286.08</v>
      </c>
      <c r="V314" s="22">
        <v>5.63</v>
      </c>
      <c r="W314" s="23" t="s">
        <v>773</v>
      </c>
      <c r="X314" s="22" t="s">
        <v>773</v>
      </c>
      <c r="Y314" s="23" t="s">
        <v>773</v>
      </c>
      <c r="Z314" s="22" t="s">
        <v>773</v>
      </c>
      <c r="AA314" s="23" t="s">
        <v>773</v>
      </c>
      <c r="AB314" s="22" t="s">
        <v>773</v>
      </c>
      <c r="AC314" s="23" t="s">
        <v>773</v>
      </c>
      <c r="AD314" s="22" t="s">
        <v>773</v>
      </c>
      <c r="AE314" s="23" t="s">
        <v>773</v>
      </c>
      <c r="AF314" s="22" t="s">
        <v>773</v>
      </c>
      <c r="AG314" s="23" t="s">
        <v>773</v>
      </c>
      <c r="AH314" s="22" t="s">
        <v>773</v>
      </c>
      <c r="AI314" s="23" t="s">
        <v>773</v>
      </c>
      <c r="AJ314" s="22" t="s">
        <v>773</v>
      </c>
      <c r="AK314" s="23" t="s">
        <v>773</v>
      </c>
      <c r="AL314" s="22" t="s">
        <v>773</v>
      </c>
      <c r="AM314" s="23" t="s">
        <v>773</v>
      </c>
      <c r="AN314" s="22" t="s">
        <v>773</v>
      </c>
      <c r="AO314" s="29"/>
      <c r="AP314" s="40">
        <v>0</v>
      </c>
      <c r="AQ314" s="41">
        <v>0</v>
      </c>
      <c r="AR314" s="40">
        <v>973.82999999999993</v>
      </c>
      <c r="AS314" s="41">
        <v>2.42</v>
      </c>
      <c r="AT314" s="40">
        <v>1020.96</v>
      </c>
      <c r="AU314" s="41">
        <v>2.31</v>
      </c>
      <c r="AV314" s="29"/>
      <c r="AW314" s="42">
        <v>2.2999999999999998</v>
      </c>
      <c r="AX314" s="42">
        <v>2.2999999999999998</v>
      </c>
      <c r="AY314" s="22">
        <v>24.32</v>
      </c>
      <c r="AZ314" s="42">
        <v>39</v>
      </c>
      <c r="BA314" s="22">
        <v>-9.7200000000000006</v>
      </c>
      <c r="BB314" s="29"/>
      <c r="BC314" s="43">
        <v>86.85</v>
      </c>
      <c r="BD314" s="39">
        <v>3.58</v>
      </c>
      <c r="BE314" s="43">
        <v>78.5</v>
      </c>
      <c r="BF314" s="39">
        <v>3.56</v>
      </c>
      <c r="BG314" s="43">
        <v>52.1</v>
      </c>
      <c r="BH314" s="39">
        <v>1.96</v>
      </c>
      <c r="BI314" s="43">
        <v>17.100000000000001</v>
      </c>
      <c r="BJ314" s="39">
        <v>3.01</v>
      </c>
      <c r="BK314" s="29"/>
    </row>
    <row r="315" spans="1:63" x14ac:dyDescent="0.35">
      <c r="A315">
        <v>11</v>
      </c>
      <c r="B315" t="s">
        <v>657</v>
      </c>
      <c r="C315" t="s">
        <v>658</v>
      </c>
      <c r="D315" s="21">
        <v>0.10333000000000001</v>
      </c>
      <c r="E315" s="22">
        <v>3.11</v>
      </c>
      <c r="F315" s="21">
        <v>0.24102000000000001</v>
      </c>
      <c r="G315" s="22">
        <v>4.2300000000000004</v>
      </c>
      <c r="H315" s="21">
        <v>0.19266</v>
      </c>
      <c r="I315" s="22">
        <v>4.2300000000000004</v>
      </c>
      <c r="J315" s="23">
        <v>0.43368000000000001</v>
      </c>
      <c r="K315" s="22">
        <v>4.2300000000000004</v>
      </c>
      <c r="L315" s="23">
        <v>383.81</v>
      </c>
      <c r="M315" s="29">
        <f t="shared" si="5"/>
        <v>958.34</v>
      </c>
      <c r="N315" s="38">
        <v>200.59</v>
      </c>
      <c r="O315" s="39">
        <v>24.99</v>
      </c>
      <c r="P315" s="38">
        <v>276.18</v>
      </c>
      <c r="Q315" s="39">
        <v>5.43</v>
      </c>
      <c r="R315" s="29"/>
      <c r="S315" s="23">
        <v>298.35000000000002</v>
      </c>
      <c r="T315" s="22">
        <v>3.5</v>
      </c>
      <c r="U315" s="23">
        <v>298.35000000000002</v>
      </c>
      <c r="V315" s="22">
        <v>3.5</v>
      </c>
      <c r="W315" s="23">
        <v>298.35000000000002</v>
      </c>
      <c r="X315" s="22">
        <v>3.5</v>
      </c>
      <c r="Y315" s="23">
        <v>298.35000000000002</v>
      </c>
      <c r="Z315" s="22">
        <v>3.5</v>
      </c>
      <c r="AA315" s="23">
        <v>298.35000000000002</v>
      </c>
      <c r="AB315" s="22">
        <v>3.5</v>
      </c>
      <c r="AC315" s="23">
        <v>298.35000000000002</v>
      </c>
      <c r="AD315" s="22">
        <v>3.5</v>
      </c>
      <c r="AE315" s="23">
        <v>298.35000000000002</v>
      </c>
      <c r="AF315" s="22">
        <v>3.5</v>
      </c>
      <c r="AG315" s="23">
        <v>298.35000000000002</v>
      </c>
      <c r="AH315" s="22">
        <v>3.5</v>
      </c>
      <c r="AI315" s="23">
        <v>298.35000000000002</v>
      </c>
      <c r="AJ315" s="22">
        <v>3.5</v>
      </c>
      <c r="AK315" s="23">
        <v>298.35000000000002</v>
      </c>
      <c r="AL315" s="22">
        <v>3.5</v>
      </c>
      <c r="AM315" s="23">
        <v>298.35000000000002</v>
      </c>
      <c r="AN315" s="22">
        <v>3.5</v>
      </c>
      <c r="AO315" s="29"/>
      <c r="AP315" s="40">
        <v>0</v>
      </c>
      <c r="AQ315" s="41">
        <v>0</v>
      </c>
      <c r="AR315" s="40">
        <v>882.75</v>
      </c>
      <c r="AS315" s="41">
        <v>7.53</v>
      </c>
      <c r="AT315" s="40">
        <v>958.34</v>
      </c>
      <c r="AU315" s="41">
        <v>3.89</v>
      </c>
      <c r="AV315" s="29"/>
      <c r="AW315" s="42">
        <v>2</v>
      </c>
      <c r="AX315" s="42">
        <v>2</v>
      </c>
      <c r="AY315" s="22">
        <v>14.29</v>
      </c>
      <c r="AZ315" s="42">
        <v>48.9</v>
      </c>
      <c r="BA315" s="22">
        <v>3.27</v>
      </c>
      <c r="BB315" s="29"/>
      <c r="BC315" s="43">
        <v>86.85</v>
      </c>
      <c r="BD315" s="39">
        <v>3.58</v>
      </c>
      <c r="BE315" s="43">
        <v>78.5</v>
      </c>
      <c r="BF315" s="39">
        <v>3.56</v>
      </c>
      <c r="BG315" s="43">
        <v>52.1</v>
      </c>
      <c r="BH315" s="39">
        <v>1.96</v>
      </c>
      <c r="BI315" s="43">
        <v>8.6</v>
      </c>
      <c r="BJ315" s="39">
        <v>2.99</v>
      </c>
      <c r="BK315" s="29"/>
    </row>
    <row r="316" spans="1:63" x14ac:dyDescent="0.35">
      <c r="A316">
        <v>11</v>
      </c>
      <c r="B316" t="s">
        <v>659</v>
      </c>
      <c r="C316" t="s">
        <v>660</v>
      </c>
      <c r="D316" s="21">
        <v>0.11070000000000001</v>
      </c>
      <c r="E316" s="22">
        <v>6.65</v>
      </c>
      <c r="F316" s="21">
        <v>0.16719999999999999</v>
      </c>
      <c r="G316" s="22">
        <v>4.22</v>
      </c>
      <c r="H316" s="21">
        <v>0.14319999999999999</v>
      </c>
      <c r="I316" s="22">
        <v>3.93</v>
      </c>
      <c r="J316" s="23">
        <v>0.31040000000000001</v>
      </c>
      <c r="K316" s="22">
        <v>4.09</v>
      </c>
      <c r="L316" s="23">
        <v>502.12</v>
      </c>
      <c r="M316" s="29">
        <f t="shared" si="5"/>
        <v>1214.43</v>
      </c>
      <c r="N316" s="38">
        <v>266.66000000000003</v>
      </c>
      <c r="O316" s="39">
        <v>7.7</v>
      </c>
      <c r="P316" s="38">
        <v>409.31</v>
      </c>
      <c r="Q316" s="39">
        <v>7.38</v>
      </c>
      <c r="R316" s="29"/>
      <c r="S316" s="23">
        <v>303</v>
      </c>
      <c r="T316" s="22">
        <v>3.06</v>
      </c>
      <c r="U316" s="23">
        <v>303</v>
      </c>
      <c r="V316" s="22">
        <v>3.06</v>
      </c>
      <c r="W316" s="23">
        <v>438</v>
      </c>
      <c r="X316" s="22">
        <v>48.98</v>
      </c>
      <c r="Y316" s="23">
        <v>438</v>
      </c>
      <c r="Z316" s="22">
        <v>48.98</v>
      </c>
      <c r="AA316" s="23">
        <v>573</v>
      </c>
      <c r="AB316" s="22">
        <v>34.82</v>
      </c>
      <c r="AC316" s="23">
        <v>573</v>
      </c>
      <c r="AD316" s="22">
        <v>34.82</v>
      </c>
      <c r="AE316" s="23">
        <v>573</v>
      </c>
      <c r="AF316" s="22">
        <v>34.82</v>
      </c>
      <c r="AG316" s="23">
        <v>573</v>
      </c>
      <c r="AH316" s="22">
        <v>34.82</v>
      </c>
      <c r="AI316" s="23">
        <v>573</v>
      </c>
      <c r="AJ316" s="22">
        <v>34.82</v>
      </c>
      <c r="AK316" s="23">
        <v>573</v>
      </c>
      <c r="AL316" s="22">
        <v>34.82</v>
      </c>
      <c r="AM316" s="23">
        <v>573</v>
      </c>
      <c r="AN316" s="22">
        <v>34.82</v>
      </c>
      <c r="AO316" s="29"/>
      <c r="AP316" s="40">
        <v>0</v>
      </c>
      <c r="AQ316" s="41">
        <v>0</v>
      </c>
      <c r="AR316" s="40">
        <v>1071.78</v>
      </c>
      <c r="AS316" s="41">
        <v>5.87</v>
      </c>
      <c r="AT316" s="40">
        <v>1214.43</v>
      </c>
      <c r="AU316" s="41">
        <v>5.97</v>
      </c>
      <c r="AV316" s="29"/>
      <c r="AW316" s="42">
        <v>2.2000000000000002</v>
      </c>
      <c r="AX316" s="42">
        <v>2.2000000000000002</v>
      </c>
      <c r="AY316" s="22">
        <v>0</v>
      </c>
      <c r="AZ316" s="42">
        <v>82</v>
      </c>
      <c r="BA316" s="22">
        <v>2.5</v>
      </c>
      <c r="BB316" s="29"/>
      <c r="BC316" s="43">
        <v>86.85</v>
      </c>
      <c r="BD316" s="39">
        <v>3.58</v>
      </c>
      <c r="BE316" s="43">
        <v>78.5</v>
      </c>
      <c r="BF316" s="39">
        <v>3.56</v>
      </c>
      <c r="BG316" s="43">
        <v>52.1</v>
      </c>
      <c r="BH316" s="39">
        <v>1.96</v>
      </c>
      <c r="BI316" s="43">
        <v>8.1</v>
      </c>
      <c r="BJ316" s="39">
        <v>3.18</v>
      </c>
      <c r="BK316" s="29"/>
    </row>
    <row r="317" spans="1:63" x14ac:dyDescent="0.35">
      <c r="A317">
        <v>11</v>
      </c>
      <c r="B317" t="s">
        <v>661</v>
      </c>
      <c r="C317" t="s">
        <v>662</v>
      </c>
      <c r="D317" s="21">
        <v>9.3100000000000002E-2</v>
      </c>
      <c r="E317" s="22">
        <v>2.54</v>
      </c>
      <c r="F317" s="21">
        <v>0.17849999999999999</v>
      </c>
      <c r="G317" s="22">
        <v>1.91</v>
      </c>
      <c r="H317" s="21">
        <v>0.12280000000000001</v>
      </c>
      <c r="I317" s="22">
        <v>-2.15</v>
      </c>
      <c r="J317" s="23">
        <v>0.30130000000000001</v>
      </c>
      <c r="K317" s="22">
        <v>0.21</v>
      </c>
      <c r="L317" s="23">
        <v>410.15</v>
      </c>
      <c r="M317" s="29">
        <f t="shared" si="5"/>
        <v>897.43999999999994</v>
      </c>
      <c r="N317" s="38">
        <v>206.64</v>
      </c>
      <c r="O317" s="39">
        <v>-2.2200000000000002</v>
      </c>
      <c r="P317" s="38">
        <v>245.28</v>
      </c>
      <c r="Q317" s="39">
        <v>-7.32</v>
      </c>
      <c r="R317" s="29"/>
      <c r="S317" s="23">
        <v>242.01</v>
      </c>
      <c r="T317" s="22">
        <v>0</v>
      </c>
      <c r="U317" s="23">
        <v>242.01</v>
      </c>
      <c r="V317" s="22">
        <v>0</v>
      </c>
      <c r="W317" s="23">
        <v>242.01</v>
      </c>
      <c r="X317" s="22">
        <v>0</v>
      </c>
      <c r="Y317" s="23">
        <v>242.01</v>
      </c>
      <c r="Z317" s="22">
        <v>0</v>
      </c>
      <c r="AA317" s="23">
        <v>242.01</v>
      </c>
      <c r="AB317" s="22">
        <v>0</v>
      </c>
      <c r="AC317" s="23">
        <v>242.01</v>
      </c>
      <c r="AD317" s="22">
        <v>0</v>
      </c>
      <c r="AE317" s="23">
        <v>305.61</v>
      </c>
      <c r="AF317" s="22">
        <v>0</v>
      </c>
      <c r="AG317" s="23">
        <v>673.41</v>
      </c>
      <c r="AH317" s="22">
        <v>0</v>
      </c>
      <c r="AI317" s="23">
        <v>673.41</v>
      </c>
      <c r="AJ317" s="22">
        <v>0</v>
      </c>
      <c r="AK317" s="23">
        <v>1242.4100000000001</v>
      </c>
      <c r="AL317" s="22">
        <v>0</v>
      </c>
      <c r="AM317" s="23">
        <v>2631.29</v>
      </c>
      <c r="AN317" s="22">
        <v>0</v>
      </c>
      <c r="AO317" s="29"/>
      <c r="AP317" s="40">
        <v>0</v>
      </c>
      <c r="AQ317" s="41">
        <v>0</v>
      </c>
      <c r="AR317" s="40">
        <v>858.8</v>
      </c>
      <c r="AS317" s="41">
        <v>0.64</v>
      </c>
      <c r="AT317" s="40">
        <v>897.43999999999994</v>
      </c>
      <c r="AU317" s="41">
        <v>-1.02</v>
      </c>
      <c r="AV317" s="29"/>
      <c r="AW317" s="42">
        <v>1.35</v>
      </c>
      <c r="AX317" s="42">
        <v>1.95</v>
      </c>
      <c r="AY317" s="22">
        <v>2.63</v>
      </c>
      <c r="AZ317" s="42">
        <v>64.8</v>
      </c>
      <c r="BA317" s="22">
        <v>2.86</v>
      </c>
      <c r="BB317" s="29"/>
      <c r="BC317" s="43">
        <v>86.85</v>
      </c>
      <c r="BD317" s="39">
        <v>3.55</v>
      </c>
      <c r="BE317" s="43">
        <v>78.5</v>
      </c>
      <c r="BF317" s="39">
        <v>3.56</v>
      </c>
      <c r="BG317" s="43">
        <v>52.1</v>
      </c>
      <c r="BH317" s="39">
        <v>1.94</v>
      </c>
      <c r="BI317" s="43">
        <v>14.05</v>
      </c>
      <c r="BJ317" s="39">
        <v>2.93</v>
      </c>
      <c r="BK317" s="29"/>
    </row>
    <row r="318" spans="1:63" x14ac:dyDescent="0.35">
      <c r="A318">
        <v>11</v>
      </c>
      <c r="B318" t="s">
        <v>663</v>
      </c>
      <c r="C318" t="s">
        <v>664</v>
      </c>
      <c r="D318" s="21">
        <v>0.123</v>
      </c>
      <c r="E318" s="22">
        <v>4</v>
      </c>
      <c r="F318" s="21">
        <v>0.39050000000000001</v>
      </c>
      <c r="G318" s="22">
        <v>7.37</v>
      </c>
      <c r="H318" s="21">
        <v>0.2979</v>
      </c>
      <c r="I318" s="22">
        <v>6.57</v>
      </c>
      <c r="J318" s="23">
        <v>0.68840000000000001</v>
      </c>
      <c r="K318" s="22">
        <v>7.02</v>
      </c>
      <c r="L318" s="23">
        <v>515.32000000000005</v>
      </c>
      <c r="M318" s="29">
        <f t="shared" si="5"/>
        <v>1226.3499999999999</v>
      </c>
      <c r="N318" s="38">
        <v>262.29000000000002</v>
      </c>
      <c r="O318" s="39">
        <v>10.14</v>
      </c>
      <c r="P318" s="38">
        <v>397.03</v>
      </c>
      <c r="Q318" s="39">
        <v>9.25</v>
      </c>
      <c r="R318" s="29"/>
      <c r="S318" s="23">
        <v>314</v>
      </c>
      <c r="T318" s="22">
        <v>10.18</v>
      </c>
      <c r="U318" s="23">
        <v>314</v>
      </c>
      <c r="V318" s="22">
        <v>10.18</v>
      </c>
      <c r="W318" s="23">
        <v>624</v>
      </c>
      <c r="X318" s="22">
        <v>10.050000000000001</v>
      </c>
      <c r="Y318" s="23">
        <v>624</v>
      </c>
      <c r="Z318" s="22">
        <v>10.050000000000001</v>
      </c>
      <c r="AA318" s="23">
        <v>624</v>
      </c>
      <c r="AB318" s="22">
        <v>10.050000000000001</v>
      </c>
      <c r="AC318" s="23">
        <v>624</v>
      </c>
      <c r="AD318" s="22">
        <v>10.050000000000001</v>
      </c>
      <c r="AE318" s="23">
        <v>624</v>
      </c>
      <c r="AF318" s="22">
        <v>10.050000000000001</v>
      </c>
      <c r="AG318" s="23">
        <v>624</v>
      </c>
      <c r="AH318" s="22">
        <v>10.050000000000001</v>
      </c>
      <c r="AI318" s="23">
        <v>624</v>
      </c>
      <c r="AJ318" s="22">
        <v>10.050000000000001</v>
      </c>
      <c r="AK318" s="23">
        <v>2414</v>
      </c>
      <c r="AL318" s="22">
        <v>10.029999999999999</v>
      </c>
      <c r="AM318" s="23">
        <v>2414</v>
      </c>
      <c r="AN318" s="22">
        <v>10.029999999999999</v>
      </c>
      <c r="AO318" s="29"/>
      <c r="AP318" s="40">
        <v>0</v>
      </c>
      <c r="AQ318" s="41">
        <v>0</v>
      </c>
      <c r="AR318" s="40">
        <v>1091.6100000000001</v>
      </c>
      <c r="AS318" s="41">
        <v>7.16</v>
      </c>
      <c r="AT318" s="40">
        <v>1226.3499999999999</v>
      </c>
      <c r="AU318" s="41">
        <v>7.21</v>
      </c>
      <c r="AV318" s="29"/>
      <c r="AW318" s="42">
        <v>2.4</v>
      </c>
      <c r="AX318" s="42">
        <v>2.75</v>
      </c>
      <c r="AY318" s="22">
        <v>37.5</v>
      </c>
      <c r="AZ318" s="42">
        <v>0</v>
      </c>
      <c r="BA318" s="22">
        <v>0</v>
      </c>
      <c r="BB318" s="29"/>
      <c r="BC318" s="43">
        <v>86.85</v>
      </c>
      <c r="BD318" s="39">
        <v>3.58</v>
      </c>
      <c r="BE318" s="43">
        <v>78.5</v>
      </c>
      <c r="BF318" s="39">
        <v>3.56</v>
      </c>
      <c r="BG318" s="43">
        <v>52.1</v>
      </c>
      <c r="BH318" s="39">
        <v>1.96</v>
      </c>
      <c r="BI318" s="43">
        <v>10.85</v>
      </c>
      <c r="BJ318" s="39">
        <v>33.950000000000003</v>
      </c>
      <c r="BK318" s="29"/>
    </row>
    <row r="319" spans="1:63" x14ac:dyDescent="0.35">
      <c r="A319">
        <v>11</v>
      </c>
      <c r="B319" t="s">
        <v>665</v>
      </c>
      <c r="C319" t="s">
        <v>666</v>
      </c>
      <c r="D319" s="21">
        <v>0.15526100000000001</v>
      </c>
      <c r="E319" s="22">
        <v>4.38</v>
      </c>
      <c r="F319" s="21">
        <v>0.37020900000000001</v>
      </c>
      <c r="G319" s="22">
        <v>1.39</v>
      </c>
      <c r="H319" s="21">
        <v>0.27956500000000001</v>
      </c>
      <c r="I319" s="22">
        <v>2.15</v>
      </c>
      <c r="J319" s="23">
        <v>0.64977400000000007</v>
      </c>
      <c r="K319" s="22">
        <v>1.71</v>
      </c>
      <c r="L319" s="23">
        <v>434.44</v>
      </c>
      <c r="M319" s="29">
        <f t="shared" si="5"/>
        <v>1041.08</v>
      </c>
      <c r="N319" s="38">
        <v>253.83</v>
      </c>
      <c r="O319" s="39">
        <v>4.59</v>
      </c>
      <c r="P319" s="38">
        <v>401.1</v>
      </c>
      <c r="Q319" s="39">
        <v>4.59</v>
      </c>
      <c r="R319" s="29"/>
      <c r="S319" s="23">
        <v>205.54</v>
      </c>
      <c r="T319" s="22">
        <v>5.0199999999999996</v>
      </c>
      <c r="U319" s="23">
        <v>205.54</v>
      </c>
      <c r="V319" s="22">
        <v>5.0199999999999996</v>
      </c>
      <c r="W319" s="23">
        <v>205.54000000000002</v>
      </c>
      <c r="X319" s="22">
        <v>5.0199999999999996</v>
      </c>
      <c r="Y319" s="23">
        <v>205.54000000000002</v>
      </c>
      <c r="Z319" s="22">
        <v>5.0199999999999996</v>
      </c>
      <c r="AA319" s="23">
        <v>299.02</v>
      </c>
      <c r="AB319" s="22">
        <v>5.0199999999999996</v>
      </c>
      <c r="AC319" s="23">
        <v>299.02</v>
      </c>
      <c r="AD319" s="22">
        <v>5.0199999999999996</v>
      </c>
      <c r="AE319" s="23">
        <v>451.96000000000004</v>
      </c>
      <c r="AF319" s="22">
        <v>5.0199999999999996</v>
      </c>
      <c r="AG319" s="23">
        <v>1007.0699999999999</v>
      </c>
      <c r="AH319" s="22">
        <v>5.0199999999999996</v>
      </c>
      <c r="AI319" s="23">
        <v>1007.0699999999999</v>
      </c>
      <c r="AJ319" s="22">
        <v>5.0199999999999996</v>
      </c>
      <c r="AK319" s="23">
        <v>1417.3799999999999</v>
      </c>
      <c r="AL319" s="22">
        <v>5.0199999999999996</v>
      </c>
      <c r="AM319" s="23">
        <v>2326.17</v>
      </c>
      <c r="AN319" s="22">
        <v>5.0199999999999996</v>
      </c>
      <c r="AO319" s="29"/>
      <c r="AP319" s="40">
        <v>0</v>
      </c>
      <c r="AQ319" s="41">
        <v>0</v>
      </c>
      <c r="AR319" s="40">
        <v>893.81</v>
      </c>
      <c r="AS319" s="41">
        <v>4.59</v>
      </c>
      <c r="AT319" s="40">
        <v>1041.08</v>
      </c>
      <c r="AU319" s="41">
        <v>4.59</v>
      </c>
      <c r="AV319" s="29"/>
      <c r="AW319" s="42">
        <v>2</v>
      </c>
      <c r="AX319" s="42">
        <v>2</v>
      </c>
      <c r="AY319" s="22">
        <v>0</v>
      </c>
      <c r="AZ319" s="42">
        <v>70.92</v>
      </c>
      <c r="BA319" s="22">
        <v>0</v>
      </c>
      <c r="BB319" s="29"/>
      <c r="BC319" s="43">
        <v>86.85</v>
      </c>
      <c r="BD319" s="39">
        <v>3.58</v>
      </c>
      <c r="BE319" s="43">
        <v>78.5</v>
      </c>
      <c r="BF319" s="39">
        <v>3.56</v>
      </c>
      <c r="BG319" s="43">
        <v>52.1</v>
      </c>
      <c r="BH319" s="39">
        <v>1.96</v>
      </c>
      <c r="BI319" s="43">
        <v>20.149999999999999</v>
      </c>
      <c r="BJ319" s="39">
        <v>2.81</v>
      </c>
      <c r="BK319" s="29"/>
    </row>
    <row r="320" spans="1:63" x14ac:dyDescent="0.35">
      <c r="A320">
        <v>11</v>
      </c>
      <c r="B320" t="s">
        <v>667</v>
      </c>
      <c r="C320" t="s">
        <v>668</v>
      </c>
      <c r="D320" s="21">
        <v>0.1234</v>
      </c>
      <c r="E320" s="22">
        <v>4.75</v>
      </c>
      <c r="F320" s="21">
        <v>0.31209999999999999</v>
      </c>
      <c r="G320" s="22">
        <v>9.1</v>
      </c>
      <c r="H320" s="21">
        <v>0.24940000000000001</v>
      </c>
      <c r="I320" s="22">
        <v>9.07</v>
      </c>
      <c r="J320" s="23">
        <v>0.5615</v>
      </c>
      <c r="K320" s="22">
        <v>9.09</v>
      </c>
      <c r="L320" s="23">
        <v>506.71</v>
      </c>
      <c r="M320" s="29">
        <f t="shared" si="5"/>
        <v>1054.01</v>
      </c>
      <c r="N320" s="38">
        <v>193.89</v>
      </c>
      <c r="O320" s="39">
        <v>3</v>
      </c>
      <c r="P320" s="38">
        <v>267.3</v>
      </c>
      <c r="Q320" s="39">
        <v>2.91</v>
      </c>
      <c r="R320" s="29"/>
      <c r="S320" s="23">
        <v>280</v>
      </c>
      <c r="T320" s="22">
        <v>0</v>
      </c>
      <c r="U320" s="23">
        <v>280</v>
      </c>
      <c r="V320" s="22">
        <v>0</v>
      </c>
      <c r="W320" s="23">
        <v>280</v>
      </c>
      <c r="X320" s="22">
        <v>0</v>
      </c>
      <c r="Y320" s="23">
        <v>280</v>
      </c>
      <c r="Z320" s="22">
        <v>0</v>
      </c>
      <c r="AA320" s="23">
        <v>280</v>
      </c>
      <c r="AB320" s="22">
        <v>0</v>
      </c>
      <c r="AC320" s="23">
        <v>280</v>
      </c>
      <c r="AD320" s="22">
        <v>0</v>
      </c>
      <c r="AE320" s="23">
        <v>560</v>
      </c>
      <c r="AF320" s="22">
        <v>0</v>
      </c>
      <c r="AG320" s="23">
        <v>1120</v>
      </c>
      <c r="AH320" s="22">
        <v>0</v>
      </c>
      <c r="AI320" s="23">
        <v>1120</v>
      </c>
      <c r="AJ320" s="22">
        <v>0</v>
      </c>
      <c r="AK320" s="23">
        <v>3080</v>
      </c>
      <c r="AL320" s="22">
        <v>0</v>
      </c>
      <c r="AM320" s="23">
        <v>8680</v>
      </c>
      <c r="AN320" s="22">
        <v>0</v>
      </c>
      <c r="AO320" s="29"/>
      <c r="AP320" s="40">
        <v>0</v>
      </c>
      <c r="AQ320" s="41">
        <v>0</v>
      </c>
      <c r="AR320" s="40">
        <v>980.59999999999991</v>
      </c>
      <c r="AS320" s="41">
        <v>3</v>
      </c>
      <c r="AT320" s="40">
        <v>1054.01</v>
      </c>
      <c r="AU320" s="41">
        <v>2.98</v>
      </c>
      <c r="AV320" s="29"/>
      <c r="AW320" s="42">
        <v>1.65</v>
      </c>
      <c r="AX320" s="42">
        <v>1.65</v>
      </c>
      <c r="AY320" s="22">
        <v>3.12</v>
      </c>
      <c r="AZ320" s="42">
        <v>0</v>
      </c>
      <c r="BA320" s="22">
        <v>0</v>
      </c>
      <c r="BB320" s="29"/>
      <c r="BC320" s="43">
        <v>86.85</v>
      </c>
      <c r="BD320" s="39">
        <v>3.58</v>
      </c>
      <c r="BE320" s="43">
        <v>78.5</v>
      </c>
      <c r="BF320" s="39">
        <v>3.56</v>
      </c>
      <c r="BG320" s="43">
        <v>52.1</v>
      </c>
      <c r="BH320" s="39">
        <v>1.96</v>
      </c>
      <c r="BI320" s="43">
        <v>12.6</v>
      </c>
      <c r="BJ320" s="39">
        <v>2.02</v>
      </c>
      <c r="BK320" s="29"/>
    </row>
    <row r="321" spans="1:63" x14ac:dyDescent="0.35">
      <c r="A321">
        <v>11</v>
      </c>
      <c r="B321" t="s">
        <v>669</v>
      </c>
      <c r="C321" t="s">
        <v>670</v>
      </c>
      <c r="D321" s="21">
        <v>0.1741</v>
      </c>
      <c r="E321" s="22">
        <v>8.2799999999999994</v>
      </c>
      <c r="F321" s="21">
        <v>0.51039999999999996</v>
      </c>
      <c r="G321" s="22">
        <v>8.73</v>
      </c>
      <c r="H321" s="21">
        <v>0.38030000000000003</v>
      </c>
      <c r="I321" s="22">
        <v>7.27</v>
      </c>
      <c r="J321" s="23">
        <v>0.89070000000000005</v>
      </c>
      <c r="K321" s="22">
        <v>8.1</v>
      </c>
      <c r="L321" s="23">
        <v>461.33</v>
      </c>
      <c r="M321" s="29">
        <f t="shared" si="5"/>
        <v>1043.99</v>
      </c>
      <c r="N321" s="38">
        <v>283.33</v>
      </c>
      <c r="O321" s="39">
        <v>4.42</v>
      </c>
      <c r="P321" s="38">
        <v>342.66</v>
      </c>
      <c r="Q321" s="39">
        <v>3.63</v>
      </c>
      <c r="R321" s="29"/>
      <c r="S321" s="23">
        <v>224</v>
      </c>
      <c r="T321" s="22">
        <v>2.2799999999999998</v>
      </c>
      <c r="U321" s="23">
        <v>240</v>
      </c>
      <c r="V321" s="22">
        <v>2.13</v>
      </c>
      <c r="W321" s="23">
        <v>240</v>
      </c>
      <c r="X321" s="22">
        <v>2.13</v>
      </c>
      <c r="Y321" s="23">
        <v>240</v>
      </c>
      <c r="Z321" s="22">
        <v>2.13</v>
      </c>
      <c r="AA321" s="23">
        <v>240</v>
      </c>
      <c r="AB321" s="22">
        <v>2.13</v>
      </c>
      <c r="AC321" s="23">
        <v>240</v>
      </c>
      <c r="AD321" s="22">
        <v>2.13</v>
      </c>
      <c r="AE321" s="23">
        <v>375</v>
      </c>
      <c r="AF321" s="22">
        <v>2.46</v>
      </c>
      <c r="AG321" s="23">
        <v>865</v>
      </c>
      <c r="AH321" s="22">
        <v>2.37</v>
      </c>
      <c r="AI321" s="23">
        <v>865</v>
      </c>
      <c r="AJ321" s="22">
        <v>2.37</v>
      </c>
      <c r="AK321" s="23">
        <v>1435</v>
      </c>
      <c r="AL321" s="22">
        <v>2.14</v>
      </c>
      <c r="AM321" s="23">
        <v>2880</v>
      </c>
      <c r="AN321" s="22">
        <v>2.09</v>
      </c>
      <c r="AO321" s="29"/>
      <c r="AP321" s="40">
        <v>0</v>
      </c>
      <c r="AQ321" s="41">
        <v>0</v>
      </c>
      <c r="AR321" s="40">
        <v>968.66</v>
      </c>
      <c r="AS321" s="41">
        <v>5.7</v>
      </c>
      <c r="AT321" s="40">
        <v>1043.99</v>
      </c>
      <c r="AU321" s="41">
        <v>5.27</v>
      </c>
      <c r="AV321" s="29"/>
      <c r="AW321" s="42" t="s">
        <v>776</v>
      </c>
      <c r="AX321" s="42">
        <v>1.98</v>
      </c>
      <c r="AY321" s="22">
        <v>1.54</v>
      </c>
      <c r="AZ321" s="42">
        <v>0</v>
      </c>
      <c r="BA321" s="22">
        <v>0</v>
      </c>
      <c r="BB321" s="29"/>
      <c r="BC321" s="43">
        <v>86.85</v>
      </c>
      <c r="BD321" s="39">
        <v>3.55</v>
      </c>
      <c r="BE321" s="43">
        <v>78.55</v>
      </c>
      <c r="BF321" s="39">
        <v>3.63</v>
      </c>
      <c r="BG321" s="43">
        <v>52.1</v>
      </c>
      <c r="BH321" s="39">
        <v>1.94</v>
      </c>
      <c r="BI321" s="43">
        <v>12.5</v>
      </c>
      <c r="BJ321" s="39">
        <v>4.17</v>
      </c>
      <c r="BK321" s="29"/>
    </row>
    <row r="322" spans="1:63" x14ac:dyDescent="0.35">
      <c r="A322">
        <v>11</v>
      </c>
      <c r="B322" t="s">
        <v>671</v>
      </c>
      <c r="C322" t="s">
        <v>672</v>
      </c>
      <c r="D322" s="21">
        <v>0.13291</v>
      </c>
      <c r="E322" s="22">
        <v>2.61</v>
      </c>
      <c r="F322" s="21">
        <v>0.330233</v>
      </c>
      <c r="G322" s="22">
        <v>1.94</v>
      </c>
      <c r="H322" s="21">
        <v>0.274256</v>
      </c>
      <c r="I322" s="22">
        <v>1.92</v>
      </c>
      <c r="J322" s="23">
        <v>0.60448900000000005</v>
      </c>
      <c r="K322" s="22">
        <v>1.93</v>
      </c>
      <c r="L322" s="23">
        <v>412.3</v>
      </c>
      <c r="M322" s="29">
        <f t="shared" si="5"/>
        <v>1028.3499999999999</v>
      </c>
      <c r="N322" s="38">
        <v>278.07</v>
      </c>
      <c r="O322" s="39">
        <v>2.85</v>
      </c>
      <c r="P322" s="38">
        <v>350.05</v>
      </c>
      <c r="Q322" s="39">
        <v>2.5499999999999998</v>
      </c>
      <c r="R322" s="29"/>
      <c r="S322" s="23">
        <v>266</v>
      </c>
      <c r="T322" s="22">
        <v>-0.45</v>
      </c>
      <c r="U322" s="23">
        <v>266</v>
      </c>
      <c r="V322" s="22">
        <v>-0.45</v>
      </c>
      <c r="W322" s="23">
        <v>376.9</v>
      </c>
      <c r="X322" s="22">
        <v>41.06</v>
      </c>
      <c r="Y322" s="23">
        <v>376.9</v>
      </c>
      <c r="Z322" s="22">
        <v>41.06</v>
      </c>
      <c r="AA322" s="23">
        <v>443.2</v>
      </c>
      <c r="AB322" s="22">
        <v>32.89</v>
      </c>
      <c r="AC322" s="23">
        <v>443.2</v>
      </c>
      <c r="AD322" s="22">
        <v>32.89</v>
      </c>
      <c r="AE322" s="23">
        <v>740.40000000000009</v>
      </c>
      <c r="AF322" s="22">
        <v>17.39</v>
      </c>
      <c r="AG322" s="23">
        <v>2323.7999999999997</v>
      </c>
      <c r="AH322" s="22">
        <v>9.42</v>
      </c>
      <c r="AI322" s="23">
        <v>2323.7999999999997</v>
      </c>
      <c r="AJ322" s="22">
        <v>9.42</v>
      </c>
      <c r="AK322" s="23">
        <v>4208.8</v>
      </c>
      <c r="AL322" s="22">
        <v>2.68</v>
      </c>
      <c r="AM322" s="23">
        <v>11748.800000000001</v>
      </c>
      <c r="AN322" s="22">
        <v>0.94</v>
      </c>
      <c r="AO322" s="29"/>
      <c r="AP322" s="40">
        <v>0</v>
      </c>
      <c r="AQ322" s="41">
        <v>0</v>
      </c>
      <c r="AR322" s="40">
        <v>956.37</v>
      </c>
      <c r="AS322" s="41">
        <v>1.81</v>
      </c>
      <c r="AT322" s="40">
        <v>1028.3499999999999</v>
      </c>
      <c r="AU322" s="41">
        <v>1.78</v>
      </c>
      <c r="AV322" s="29"/>
      <c r="AW322" s="42">
        <v>1.5</v>
      </c>
      <c r="AX322" s="42">
        <v>1.5</v>
      </c>
      <c r="AY322" s="22">
        <v>0</v>
      </c>
      <c r="AZ322" s="42">
        <v>84.5</v>
      </c>
      <c r="BA322" s="22">
        <v>3.43</v>
      </c>
      <c r="BB322" s="29"/>
      <c r="BC322" s="43">
        <v>86.85</v>
      </c>
      <c r="BD322" s="39">
        <v>3.58</v>
      </c>
      <c r="BE322" s="43">
        <v>78.5</v>
      </c>
      <c r="BF322" s="39">
        <v>3.56</v>
      </c>
      <c r="BG322" s="43">
        <v>49.25</v>
      </c>
      <c r="BH322" s="39">
        <v>2.2799999999999998</v>
      </c>
      <c r="BI322" s="43">
        <v>16.100000000000001</v>
      </c>
      <c r="BJ322" s="39">
        <v>2.2200000000000002</v>
      </c>
      <c r="BK322" s="29"/>
    </row>
    <row r="323" spans="1:63" x14ac:dyDescent="0.35">
      <c r="A323">
        <v>11</v>
      </c>
      <c r="B323" t="s">
        <v>673</v>
      </c>
      <c r="C323" t="s">
        <v>674</v>
      </c>
      <c r="D323" s="21">
        <v>9.01E-2</v>
      </c>
      <c r="E323" s="22">
        <v>6.39</v>
      </c>
      <c r="F323" s="21">
        <v>0.1731</v>
      </c>
      <c r="G323" s="22">
        <v>17.59</v>
      </c>
      <c r="H323" s="21">
        <v>0.1623</v>
      </c>
      <c r="I323" s="22">
        <v>10.26</v>
      </c>
      <c r="J323" s="23">
        <v>0.33540000000000003</v>
      </c>
      <c r="K323" s="22">
        <v>13.92</v>
      </c>
      <c r="L323" s="23">
        <v>362.14</v>
      </c>
      <c r="M323" s="29">
        <f t="shared" si="5"/>
        <v>891.86</v>
      </c>
      <c r="N323" s="38">
        <v>162.15</v>
      </c>
      <c r="O323" s="39">
        <v>7.7</v>
      </c>
      <c r="P323" s="38">
        <v>247.21</v>
      </c>
      <c r="Q323" s="39">
        <v>4.92</v>
      </c>
      <c r="R323" s="29"/>
      <c r="S323" s="23">
        <v>282.51</v>
      </c>
      <c r="T323" s="22">
        <v>0</v>
      </c>
      <c r="U323" s="23">
        <v>282.51</v>
      </c>
      <c r="V323" s="22">
        <v>0</v>
      </c>
      <c r="W323" s="23">
        <v>282.51</v>
      </c>
      <c r="X323" s="22">
        <v>0</v>
      </c>
      <c r="Y323" s="23">
        <v>282.51</v>
      </c>
      <c r="Z323" s="22">
        <v>0</v>
      </c>
      <c r="AA323" s="23">
        <v>282.51</v>
      </c>
      <c r="AB323" s="22">
        <v>0</v>
      </c>
      <c r="AC323" s="23">
        <v>282.51</v>
      </c>
      <c r="AD323" s="22">
        <v>0</v>
      </c>
      <c r="AE323" s="23">
        <v>282.51</v>
      </c>
      <c r="AF323" s="22">
        <v>0</v>
      </c>
      <c r="AG323" s="23">
        <v>282.51</v>
      </c>
      <c r="AH323" s="22">
        <v>0</v>
      </c>
      <c r="AI323" s="23">
        <v>282.51</v>
      </c>
      <c r="AJ323" s="22">
        <v>0</v>
      </c>
      <c r="AK323" s="23">
        <v>282.51</v>
      </c>
      <c r="AL323" s="22">
        <v>0</v>
      </c>
      <c r="AM323" s="23">
        <v>282.51</v>
      </c>
      <c r="AN323" s="22">
        <v>0</v>
      </c>
      <c r="AO323" s="29"/>
      <c r="AP323" s="40">
        <v>0</v>
      </c>
      <c r="AQ323" s="41">
        <v>0</v>
      </c>
      <c r="AR323" s="40">
        <v>806.8</v>
      </c>
      <c r="AS323" s="41">
        <v>4.3099999999999996</v>
      </c>
      <c r="AT323" s="40">
        <v>891.86</v>
      </c>
      <c r="AU323" s="41">
        <v>3.88</v>
      </c>
      <c r="AV323" s="29"/>
      <c r="AW323" s="42">
        <v>1.3</v>
      </c>
      <c r="AX323" s="42">
        <v>1.3</v>
      </c>
      <c r="AY323" s="22">
        <v>0</v>
      </c>
      <c r="AZ323" s="42">
        <v>0</v>
      </c>
      <c r="BA323" s="22">
        <v>0</v>
      </c>
      <c r="BB323" s="29"/>
      <c r="BC323" s="43">
        <v>86.85</v>
      </c>
      <c r="BD323" s="39">
        <v>3.58</v>
      </c>
      <c r="BE323" s="43">
        <v>78.5</v>
      </c>
      <c r="BF323" s="39">
        <v>3.56</v>
      </c>
      <c r="BG323" s="43">
        <v>51.1</v>
      </c>
      <c r="BH323" s="39">
        <v>0</v>
      </c>
      <c r="BI323" s="43">
        <v>9.5</v>
      </c>
      <c r="BJ323" s="39">
        <v>2.15</v>
      </c>
      <c r="BK323" s="29"/>
    </row>
    <row r="324" spans="1:63" x14ac:dyDescent="0.35">
      <c r="A324">
        <v>11</v>
      </c>
      <c r="B324" t="s">
        <v>675</v>
      </c>
      <c r="C324" t="s">
        <v>676</v>
      </c>
      <c r="D324" s="21">
        <v>8.2500000000000004E-2</v>
      </c>
      <c r="E324" s="22">
        <v>3.42</v>
      </c>
      <c r="F324" s="21">
        <v>0.21679999999999999</v>
      </c>
      <c r="G324" s="22">
        <v>17.559999999999999</v>
      </c>
      <c r="H324" s="21">
        <v>0.18010000000000001</v>
      </c>
      <c r="I324" s="22">
        <v>13.52</v>
      </c>
      <c r="J324" s="23">
        <v>0.39690000000000003</v>
      </c>
      <c r="K324" s="22">
        <v>15.7</v>
      </c>
      <c r="L324" s="23">
        <v>315.45999999999998</v>
      </c>
      <c r="M324" s="29">
        <f t="shared" si="5"/>
        <v>985.11999999999989</v>
      </c>
      <c r="N324" s="38">
        <v>282.18</v>
      </c>
      <c r="O324" s="39">
        <v>6.21</v>
      </c>
      <c r="P324" s="38">
        <v>374.36</v>
      </c>
      <c r="Q324" s="39">
        <v>4.6100000000000003</v>
      </c>
      <c r="R324" s="29"/>
      <c r="S324" s="23">
        <v>295.3</v>
      </c>
      <c r="T324" s="22">
        <v>5.37</v>
      </c>
      <c r="U324" s="23">
        <v>295.3</v>
      </c>
      <c r="V324" s="22">
        <v>5.37</v>
      </c>
      <c r="W324" s="23">
        <v>295.29999999999995</v>
      </c>
      <c r="X324" s="22">
        <v>5.37</v>
      </c>
      <c r="Y324" s="23">
        <v>295.29999999999995</v>
      </c>
      <c r="Z324" s="22">
        <v>5.37</v>
      </c>
      <c r="AA324" s="23">
        <v>295.29999999999995</v>
      </c>
      <c r="AB324" s="22">
        <v>5.37</v>
      </c>
      <c r="AC324" s="23">
        <v>295.29999999999995</v>
      </c>
      <c r="AD324" s="22">
        <v>5.37</v>
      </c>
      <c r="AE324" s="23">
        <v>531.54</v>
      </c>
      <c r="AF324" s="22">
        <v>5.37</v>
      </c>
      <c r="AG324" s="23">
        <v>1476.5</v>
      </c>
      <c r="AH324" s="22">
        <v>5.37</v>
      </c>
      <c r="AI324" s="23">
        <v>1712.7399999999998</v>
      </c>
      <c r="AJ324" s="22">
        <v>5.37</v>
      </c>
      <c r="AK324" s="23">
        <v>3512.99</v>
      </c>
      <c r="AL324" s="22">
        <v>5.37</v>
      </c>
      <c r="AM324" s="23">
        <v>13702.49</v>
      </c>
      <c r="AN324" s="22">
        <v>5.37</v>
      </c>
      <c r="AO324" s="29"/>
      <c r="AP324" s="40">
        <v>0</v>
      </c>
      <c r="AQ324" s="41">
        <v>0</v>
      </c>
      <c r="AR324" s="40">
        <v>892.94</v>
      </c>
      <c r="AS324" s="41">
        <v>4.93</v>
      </c>
      <c r="AT324" s="40">
        <v>985.11999999999989</v>
      </c>
      <c r="AU324" s="41">
        <v>4.45</v>
      </c>
      <c r="AV324" s="29"/>
      <c r="AW324" s="42">
        <v>2.25</v>
      </c>
      <c r="AX324" s="42">
        <v>2.25</v>
      </c>
      <c r="AY324" s="22">
        <v>12.5</v>
      </c>
      <c r="AZ324" s="42">
        <v>53</v>
      </c>
      <c r="BA324" s="22">
        <v>1.92</v>
      </c>
      <c r="BB324" s="29"/>
      <c r="BC324" s="43">
        <v>86</v>
      </c>
      <c r="BD324" s="39">
        <v>3.61</v>
      </c>
      <c r="BE324" s="43">
        <v>78</v>
      </c>
      <c r="BF324" s="39">
        <v>4</v>
      </c>
      <c r="BG324" s="43">
        <v>52</v>
      </c>
      <c r="BH324" s="39">
        <v>1.96</v>
      </c>
      <c r="BI324" s="43">
        <v>7.5</v>
      </c>
      <c r="BJ324" s="39">
        <v>4.9000000000000004</v>
      </c>
      <c r="BK324" s="29"/>
    </row>
    <row r="325" spans="1:63" x14ac:dyDescent="0.35">
      <c r="A325">
        <v>11</v>
      </c>
      <c r="B325" t="s">
        <v>677</v>
      </c>
      <c r="C325" t="s">
        <v>678</v>
      </c>
      <c r="D325" s="21">
        <v>0.10100000000000001</v>
      </c>
      <c r="E325" s="22">
        <v>2.76</v>
      </c>
      <c r="F325" s="21">
        <v>0.38600000000000001</v>
      </c>
      <c r="G325" s="22">
        <v>5.51</v>
      </c>
      <c r="H325" s="21">
        <v>0.34</v>
      </c>
      <c r="I325" s="22">
        <v>5.31</v>
      </c>
      <c r="J325" s="23">
        <v>0.72599999999999998</v>
      </c>
      <c r="K325" s="22">
        <v>5.42</v>
      </c>
      <c r="L325" s="23">
        <v>443.46</v>
      </c>
      <c r="M325" s="29">
        <f t="shared" si="5"/>
        <v>1059.48</v>
      </c>
      <c r="N325" s="38">
        <v>368.85</v>
      </c>
      <c r="O325" s="39">
        <v>6.32</v>
      </c>
      <c r="P325" s="38">
        <v>387.9</v>
      </c>
      <c r="Q325" s="39">
        <v>6.2</v>
      </c>
      <c r="R325" s="29"/>
      <c r="S325" s="23">
        <v>228.12</v>
      </c>
      <c r="T325" s="22">
        <v>3.32</v>
      </c>
      <c r="U325" s="23">
        <v>228.12</v>
      </c>
      <c r="V325" s="22">
        <v>3.32</v>
      </c>
      <c r="W325" s="23">
        <v>228.12</v>
      </c>
      <c r="X325" s="22">
        <v>3.32</v>
      </c>
      <c r="Y325" s="23">
        <v>228.12</v>
      </c>
      <c r="Z325" s="22">
        <v>3.32</v>
      </c>
      <c r="AA325" s="23">
        <v>228.12</v>
      </c>
      <c r="AB325" s="22">
        <v>3.32</v>
      </c>
      <c r="AC325" s="23">
        <v>228.12</v>
      </c>
      <c r="AD325" s="22">
        <v>3.32</v>
      </c>
      <c r="AE325" s="23">
        <v>695.16000000000008</v>
      </c>
      <c r="AF325" s="22">
        <v>3.3</v>
      </c>
      <c r="AG325" s="23">
        <v>3497.3999999999996</v>
      </c>
      <c r="AH325" s="22">
        <v>3.29</v>
      </c>
      <c r="AI325" s="23">
        <v>4431.4799999999996</v>
      </c>
      <c r="AJ325" s="22">
        <v>3.29</v>
      </c>
      <c r="AK325" s="23">
        <v>10970.04</v>
      </c>
      <c r="AL325" s="22">
        <v>3.29</v>
      </c>
      <c r="AM325" s="23">
        <v>55805.88</v>
      </c>
      <c r="AN325" s="22">
        <v>3.29</v>
      </c>
      <c r="AO325" s="29"/>
      <c r="AP325" s="40">
        <v>0</v>
      </c>
      <c r="AQ325" s="41">
        <v>0</v>
      </c>
      <c r="AR325" s="40">
        <v>1040.4299999999998</v>
      </c>
      <c r="AS325" s="41">
        <v>4.12</v>
      </c>
      <c r="AT325" s="40">
        <v>1059.48</v>
      </c>
      <c r="AU325" s="41">
        <v>4.1100000000000003</v>
      </c>
      <c r="AV325" s="29"/>
      <c r="AW325" s="42">
        <v>1.84</v>
      </c>
      <c r="AX325" s="42">
        <v>5.56</v>
      </c>
      <c r="AY325" s="22">
        <v>16.559999999999999</v>
      </c>
      <c r="AZ325" s="42">
        <v>75.959999999999994</v>
      </c>
      <c r="BA325" s="22">
        <v>3.26</v>
      </c>
      <c r="BB325" s="29"/>
      <c r="BC325" s="43">
        <v>86.85</v>
      </c>
      <c r="BD325" s="39">
        <v>3.58</v>
      </c>
      <c r="BE325" s="43">
        <v>78.5</v>
      </c>
      <c r="BF325" s="39">
        <v>3.56</v>
      </c>
      <c r="BG325" s="43">
        <v>52.1</v>
      </c>
      <c r="BH325" s="39">
        <v>1.96</v>
      </c>
      <c r="BI325" s="43">
        <v>17.100000000000001</v>
      </c>
      <c r="BJ325" s="39">
        <v>3.01</v>
      </c>
      <c r="BK325" s="29"/>
    </row>
    <row r="326" spans="1:63" x14ac:dyDescent="0.35">
      <c r="A326">
        <v>11</v>
      </c>
      <c r="B326" t="s">
        <v>679</v>
      </c>
      <c r="C326" t="s">
        <v>680</v>
      </c>
      <c r="D326" s="21">
        <v>0.1522</v>
      </c>
      <c r="E326" s="22">
        <v>3.77</v>
      </c>
      <c r="F326" s="21">
        <v>0.35959999999999998</v>
      </c>
      <c r="G326" s="22">
        <v>8.69</v>
      </c>
      <c r="H326" s="21">
        <v>0.28510000000000002</v>
      </c>
      <c r="I326" s="22">
        <v>8.7100000000000009</v>
      </c>
      <c r="J326" s="23">
        <v>0.64470000000000005</v>
      </c>
      <c r="K326" s="22">
        <v>8.6999999999999993</v>
      </c>
      <c r="L326" s="23">
        <v>630.09</v>
      </c>
      <c r="M326" s="29">
        <f t="shared" si="5"/>
        <v>1408.5</v>
      </c>
      <c r="N326" s="38">
        <v>333.49</v>
      </c>
      <c r="O326" s="39">
        <v>14.02</v>
      </c>
      <c r="P326" s="38">
        <v>377.68</v>
      </c>
      <c r="Q326" s="39">
        <v>13.32</v>
      </c>
      <c r="R326" s="29"/>
      <c r="S326" s="23">
        <v>336.12</v>
      </c>
      <c r="T326" s="22">
        <v>4.33</v>
      </c>
      <c r="U326" s="23">
        <v>400.73</v>
      </c>
      <c r="V326" s="22">
        <v>4.34</v>
      </c>
      <c r="W326" s="23">
        <v>374.01</v>
      </c>
      <c r="X326" s="22">
        <v>4.34</v>
      </c>
      <c r="Y326" s="23">
        <v>492.01</v>
      </c>
      <c r="Z326" s="22">
        <v>4.3600000000000003</v>
      </c>
      <c r="AA326" s="23">
        <v>610.01</v>
      </c>
      <c r="AB326" s="22">
        <v>4.37</v>
      </c>
      <c r="AC326" s="23">
        <v>728.01</v>
      </c>
      <c r="AD326" s="22">
        <v>4.38</v>
      </c>
      <c r="AE326" s="23">
        <v>846.01</v>
      </c>
      <c r="AF326" s="22">
        <v>4.3899999999999997</v>
      </c>
      <c r="AG326" s="23">
        <v>2734.0099999999998</v>
      </c>
      <c r="AH326" s="22">
        <v>4.41</v>
      </c>
      <c r="AI326" s="23">
        <v>3206.0099999999998</v>
      </c>
      <c r="AJ326" s="22">
        <v>4.41</v>
      </c>
      <c r="AK326" s="23">
        <v>7336.01</v>
      </c>
      <c r="AL326" s="22">
        <v>4.42</v>
      </c>
      <c r="AM326" s="23">
        <v>35656.01</v>
      </c>
      <c r="AN326" s="22">
        <v>4.42</v>
      </c>
      <c r="AO326" s="29"/>
      <c r="AP326" s="40">
        <v>0</v>
      </c>
      <c r="AQ326" s="41">
        <v>0</v>
      </c>
      <c r="AR326" s="40">
        <v>1299.7</v>
      </c>
      <c r="AS326" s="41">
        <v>6.37</v>
      </c>
      <c r="AT326" s="40">
        <v>1408.5</v>
      </c>
      <c r="AU326" s="41">
        <v>6.34</v>
      </c>
      <c r="AV326" s="29"/>
      <c r="AW326" s="42">
        <v>1.9</v>
      </c>
      <c r="AX326" s="42">
        <v>1.9</v>
      </c>
      <c r="AY326" s="22">
        <v>0</v>
      </c>
      <c r="AZ326" s="42">
        <v>60</v>
      </c>
      <c r="BA326" s="22">
        <v>0</v>
      </c>
      <c r="BB326" s="29"/>
      <c r="BC326" s="43">
        <v>86.85</v>
      </c>
      <c r="BD326" s="39">
        <v>3.58</v>
      </c>
      <c r="BE326" s="43">
        <v>78.5</v>
      </c>
      <c r="BF326" s="39">
        <v>3.56</v>
      </c>
      <c r="BG326" s="43">
        <v>52.1</v>
      </c>
      <c r="BH326" s="39">
        <v>1.96</v>
      </c>
      <c r="BI326" s="43">
        <v>9.8000000000000007</v>
      </c>
      <c r="BJ326" s="39">
        <v>2.08</v>
      </c>
      <c r="BK326" s="29"/>
    </row>
    <row r="327" spans="1:63" x14ac:dyDescent="0.35">
      <c r="A327">
        <v>11</v>
      </c>
      <c r="B327" t="s">
        <v>681</v>
      </c>
      <c r="C327" t="s">
        <v>682</v>
      </c>
      <c r="D327" s="21">
        <v>0.1159</v>
      </c>
      <c r="E327" s="22">
        <v>4.93</v>
      </c>
      <c r="F327" s="21">
        <v>0.29110000000000003</v>
      </c>
      <c r="G327" s="22">
        <v>12.48</v>
      </c>
      <c r="H327" s="21">
        <v>0.2177</v>
      </c>
      <c r="I327" s="22">
        <v>13.96</v>
      </c>
      <c r="J327" s="23">
        <v>0.50880000000000003</v>
      </c>
      <c r="K327" s="22">
        <v>13.11</v>
      </c>
      <c r="L327" s="23">
        <v>595.32000000000005</v>
      </c>
      <c r="M327" s="29">
        <f t="shared" si="5"/>
        <v>1023.1800000000001</v>
      </c>
      <c r="N327" s="38">
        <v>256.41000000000003</v>
      </c>
      <c r="O327" s="39">
        <v>4.91</v>
      </c>
      <c r="P327" s="38">
        <v>290.33999999999997</v>
      </c>
      <c r="Q327" s="39">
        <v>6.57</v>
      </c>
      <c r="R327" s="29"/>
      <c r="S327" s="23">
        <v>137.52000000000001</v>
      </c>
      <c r="T327" s="22">
        <v>-3.55</v>
      </c>
      <c r="U327" s="23">
        <v>137.52000000000001</v>
      </c>
      <c r="V327" s="22">
        <v>-3.55</v>
      </c>
      <c r="W327" s="23">
        <v>137.52000000000001</v>
      </c>
      <c r="X327" s="22">
        <v>-3.55</v>
      </c>
      <c r="Y327" s="23">
        <v>137.52000000000001</v>
      </c>
      <c r="Z327" s="22">
        <v>-3.55</v>
      </c>
      <c r="AA327" s="23">
        <v>137.52000000000001</v>
      </c>
      <c r="AB327" s="22">
        <v>-3.55</v>
      </c>
      <c r="AC327" s="23">
        <v>137.52000000000001</v>
      </c>
      <c r="AD327" s="22">
        <v>-3.55</v>
      </c>
      <c r="AE327" s="23">
        <v>309.12</v>
      </c>
      <c r="AF327" s="22">
        <v>-8.65</v>
      </c>
      <c r="AG327" s="23">
        <v>995.52</v>
      </c>
      <c r="AH327" s="22">
        <v>-11.24</v>
      </c>
      <c r="AI327" s="23">
        <v>1167.1199999999999</v>
      </c>
      <c r="AJ327" s="22">
        <v>-11.41</v>
      </c>
      <c r="AK327" s="23">
        <v>2368.3200000000002</v>
      </c>
      <c r="AL327" s="22">
        <v>-17.87</v>
      </c>
      <c r="AM327" s="23">
        <v>11977.92</v>
      </c>
      <c r="AN327" s="22">
        <v>-18.14</v>
      </c>
      <c r="AO327" s="29"/>
      <c r="AP327" s="40">
        <v>0</v>
      </c>
      <c r="AQ327" s="41">
        <v>0</v>
      </c>
      <c r="AR327" s="40">
        <v>989.25</v>
      </c>
      <c r="AS327" s="41">
        <v>3.66</v>
      </c>
      <c r="AT327" s="40">
        <v>1023.1800000000001</v>
      </c>
      <c r="AU327" s="41">
        <v>4.1500000000000004</v>
      </c>
      <c r="AV327" s="29"/>
      <c r="AW327" s="42">
        <v>2</v>
      </c>
      <c r="AX327" s="42">
        <v>2</v>
      </c>
      <c r="AY327" s="22">
        <v>33.33</v>
      </c>
      <c r="AZ327" s="42">
        <v>66.48</v>
      </c>
      <c r="BA327" s="22">
        <v>2.78</v>
      </c>
      <c r="BB327" s="29"/>
      <c r="BC327" s="43">
        <v>86.85</v>
      </c>
      <c r="BD327" s="39">
        <v>3.58</v>
      </c>
      <c r="BE327" s="43">
        <v>78.5</v>
      </c>
      <c r="BF327" s="39">
        <v>3.56</v>
      </c>
      <c r="BG327" s="43">
        <v>52.1</v>
      </c>
      <c r="BH327" s="39">
        <v>1.96</v>
      </c>
      <c r="BI327" s="43">
        <v>12.25</v>
      </c>
      <c r="BJ327" s="39">
        <v>6.52</v>
      </c>
      <c r="BK327" s="29"/>
    </row>
    <row r="328" spans="1:63" x14ac:dyDescent="0.35">
      <c r="A328">
        <v>11</v>
      </c>
      <c r="B328" t="s">
        <v>683</v>
      </c>
      <c r="C328" t="s">
        <v>684</v>
      </c>
      <c r="D328" s="21">
        <v>0.1096</v>
      </c>
      <c r="E328" s="22">
        <v>4.01</v>
      </c>
      <c r="F328" s="21">
        <v>0.30590000000000001</v>
      </c>
      <c r="G328" s="22">
        <v>3.27</v>
      </c>
      <c r="H328" s="21">
        <v>0.22470000000000001</v>
      </c>
      <c r="I328" s="22">
        <v>3.5</v>
      </c>
      <c r="J328" s="23">
        <v>0.53059999999999996</v>
      </c>
      <c r="K328" s="22">
        <v>3.37</v>
      </c>
      <c r="L328" s="23">
        <v>511.19</v>
      </c>
      <c r="M328" s="29">
        <f t="shared" si="5"/>
        <v>1106.27</v>
      </c>
      <c r="N328" s="38">
        <v>242.13</v>
      </c>
      <c r="O328" s="39">
        <v>80.7</v>
      </c>
      <c r="P328" s="38">
        <v>282.05</v>
      </c>
      <c r="Q328" s="39">
        <v>63.58</v>
      </c>
      <c r="R328" s="29"/>
      <c r="S328" s="23">
        <v>313.02999999999997</v>
      </c>
      <c r="T328" s="22">
        <v>2.68</v>
      </c>
      <c r="U328" s="23">
        <v>313.02999999999997</v>
      </c>
      <c r="V328" s="22">
        <v>2.68</v>
      </c>
      <c r="W328" s="23">
        <v>313.02999999999997</v>
      </c>
      <c r="X328" s="22">
        <v>2.68</v>
      </c>
      <c r="Y328" s="23">
        <v>313.02999999999997</v>
      </c>
      <c r="Z328" s="22">
        <v>2.68</v>
      </c>
      <c r="AA328" s="23">
        <v>313.02999999999997</v>
      </c>
      <c r="AB328" s="22">
        <v>2.68</v>
      </c>
      <c r="AC328" s="23">
        <v>313.02999999999997</v>
      </c>
      <c r="AD328" s="22">
        <v>2.68</v>
      </c>
      <c r="AE328" s="23">
        <v>313.02999999999997</v>
      </c>
      <c r="AF328" s="22">
        <v>2.68</v>
      </c>
      <c r="AG328" s="23">
        <v>313.02999999999997</v>
      </c>
      <c r="AH328" s="22">
        <v>2.68</v>
      </c>
      <c r="AI328" s="23">
        <v>313.02999999999997</v>
      </c>
      <c r="AJ328" s="22">
        <v>2.68</v>
      </c>
      <c r="AK328" s="23">
        <v>313.02999999999997</v>
      </c>
      <c r="AL328" s="22">
        <v>2.68</v>
      </c>
      <c r="AM328" s="23">
        <v>313.02999999999997</v>
      </c>
      <c r="AN328" s="22">
        <v>2.68</v>
      </c>
      <c r="AO328" s="29"/>
      <c r="AP328" s="40">
        <v>0</v>
      </c>
      <c r="AQ328" s="41">
        <v>0</v>
      </c>
      <c r="AR328" s="40">
        <v>1066.3499999999999</v>
      </c>
      <c r="AS328" s="41">
        <v>14.62</v>
      </c>
      <c r="AT328" s="40">
        <v>1106.27</v>
      </c>
      <c r="AU328" s="41">
        <v>14.19</v>
      </c>
      <c r="AV328" s="29"/>
      <c r="AW328" s="42">
        <v>1.25</v>
      </c>
      <c r="AX328" s="42">
        <v>1.25</v>
      </c>
      <c r="AY328" s="22">
        <v>25</v>
      </c>
      <c r="AZ328" s="42">
        <v>0</v>
      </c>
      <c r="BA328" s="22">
        <v>0</v>
      </c>
      <c r="BB328" s="29"/>
      <c r="BC328" s="43">
        <v>86.85</v>
      </c>
      <c r="BD328" s="39">
        <v>3.58</v>
      </c>
      <c r="BE328" s="43">
        <v>78.5</v>
      </c>
      <c r="BF328" s="39">
        <v>3.56</v>
      </c>
      <c r="BG328" s="43">
        <v>52.1</v>
      </c>
      <c r="BH328" s="39">
        <v>1.96</v>
      </c>
      <c r="BI328" s="43">
        <v>8</v>
      </c>
      <c r="BJ328" s="39">
        <v>0</v>
      </c>
      <c r="BK328" s="29"/>
    </row>
    <row r="329" spans="1:63" x14ac:dyDescent="0.35">
      <c r="A329">
        <v>11</v>
      </c>
      <c r="B329" t="s">
        <v>685</v>
      </c>
      <c r="C329" t="s">
        <v>686</v>
      </c>
      <c r="D329" s="21">
        <v>7.4999999999999997E-2</v>
      </c>
      <c r="E329" s="22">
        <v>1.1499999999999999</v>
      </c>
      <c r="F329" s="21">
        <v>0.2069</v>
      </c>
      <c r="G329" s="22">
        <v>3.39</v>
      </c>
      <c r="H329" s="21">
        <v>0.16889999999999999</v>
      </c>
      <c r="I329" s="22">
        <v>5.3</v>
      </c>
      <c r="J329" s="23">
        <v>0.37580000000000002</v>
      </c>
      <c r="K329" s="22">
        <v>4.24</v>
      </c>
      <c r="L329" s="23">
        <v>322.05</v>
      </c>
      <c r="M329" s="29">
        <f t="shared" si="5"/>
        <v>875.65</v>
      </c>
      <c r="N329" s="38">
        <v>200</v>
      </c>
      <c r="O329" s="39">
        <v>5.26</v>
      </c>
      <c r="P329" s="38">
        <v>250</v>
      </c>
      <c r="Q329" s="39">
        <v>4.17</v>
      </c>
      <c r="R329" s="29"/>
      <c r="S329" s="23">
        <v>303.60000000000002</v>
      </c>
      <c r="T329" s="22">
        <v>5.19</v>
      </c>
      <c r="U329" s="23">
        <v>303.60000000000002</v>
      </c>
      <c r="V329" s="22">
        <v>5.19</v>
      </c>
      <c r="W329" s="23">
        <v>303.60000000000002</v>
      </c>
      <c r="X329" s="22">
        <v>5.19</v>
      </c>
      <c r="Y329" s="23">
        <v>303.60000000000002</v>
      </c>
      <c r="Z329" s="22">
        <v>5.19</v>
      </c>
      <c r="AA329" s="23">
        <v>303.60000000000002</v>
      </c>
      <c r="AB329" s="22">
        <v>5.19</v>
      </c>
      <c r="AC329" s="23">
        <v>303.60000000000002</v>
      </c>
      <c r="AD329" s="22">
        <v>5.19</v>
      </c>
      <c r="AE329" s="23">
        <v>303.60000000000002</v>
      </c>
      <c r="AF329" s="22">
        <v>5.19</v>
      </c>
      <c r="AG329" s="23">
        <v>303.60000000000002</v>
      </c>
      <c r="AH329" s="22">
        <v>5.19</v>
      </c>
      <c r="AI329" s="23">
        <v>303.60000000000002</v>
      </c>
      <c r="AJ329" s="22">
        <v>5.19</v>
      </c>
      <c r="AK329" s="23">
        <v>303.60000000000002</v>
      </c>
      <c r="AL329" s="22">
        <v>5.19</v>
      </c>
      <c r="AM329" s="23">
        <v>303.60000000000002</v>
      </c>
      <c r="AN329" s="22">
        <v>5.19</v>
      </c>
      <c r="AO329" s="29"/>
      <c r="AP329" s="40">
        <v>0</v>
      </c>
      <c r="AQ329" s="41">
        <v>0</v>
      </c>
      <c r="AR329" s="40">
        <v>825.65</v>
      </c>
      <c r="AS329" s="41">
        <v>3.59</v>
      </c>
      <c r="AT329" s="40">
        <v>875.65</v>
      </c>
      <c r="AU329" s="41">
        <v>3.38</v>
      </c>
      <c r="AV329" s="29"/>
      <c r="AW329" s="42">
        <v>1.3</v>
      </c>
      <c r="AX329" s="42">
        <v>1.3</v>
      </c>
      <c r="AY329" s="22">
        <v>0</v>
      </c>
      <c r="AZ329" s="42">
        <v>0</v>
      </c>
      <c r="BA329" s="22">
        <v>0</v>
      </c>
      <c r="BB329" s="29"/>
      <c r="BC329" s="43">
        <v>82</v>
      </c>
      <c r="BD329" s="39">
        <v>2.5</v>
      </c>
      <c r="BE329" s="43">
        <v>70</v>
      </c>
      <c r="BF329" s="39">
        <v>2.94</v>
      </c>
      <c r="BG329" s="43">
        <v>48</v>
      </c>
      <c r="BH329" s="39">
        <v>2.13</v>
      </c>
      <c r="BI329" s="43">
        <v>10</v>
      </c>
      <c r="BJ329" s="39">
        <v>0</v>
      </c>
      <c r="BK329" s="29"/>
    </row>
    <row r="330" spans="1:63" x14ac:dyDescent="0.35">
      <c r="A330">
        <v>11</v>
      </c>
      <c r="B330" t="s">
        <v>687</v>
      </c>
      <c r="C330" t="s">
        <v>688</v>
      </c>
      <c r="D330" s="21">
        <v>0.11981</v>
      </c>
      <c r="E330" s="22">
        <v>22.69</v>
      </c>
      <c r="F330" s="21">
        <v>0.24431</v>
      </c>
      <c r="G330" s="22">
        <v>24.09</v>
      </c>
      <c r="H330" s="21">
        <v>0.1865</v>
      </c>
      <c r="I330" s="22">
        <v>24.09</v>
      </c>
      <c r="J330" s="23">
        <v>0.43081000000000003</v>
      </c>
      <c r="K330" s="22">
        <v>24.09</v>
      </c>
      <c r="L330" s="23">
        <v>427.22</v>
      </c>
      <c r="M330" s="29">
        <f t="shared" si="5"/>
        <v>1036.76</v>
      </c>
      <c r="N330" s="38">
        <v>299.77</v>
      </c>
      <c r="O330" s="39">
        <v>5.64</v>
      </c>
      <c r="P330" s="38">
        <v>367.54</v>
      </c>
      <c r="Q330" s="39">
        <v>4.55</v>
      </c>
      <c r="R330" s="29"/>
      <c r="S330" s="23">
        <v>242</v>
      </c>
      <c r="T330" s="22">
        <v>7.08</v>
      </c>
      <c r="U330" s="23">
        <v>242</v>
      </c>
      <c r="V330" s="22">
        <v>7.08</v>
      </c>
      <c r="W330" s="23">
        <v>242</v>
      </c>
      <c r="X330" s="22">
        <v>7.08</v>
      </c>
      <c r="Y330" s="23">
        <v>301.95</v>
      </c>
      <c r="Z330" s="22">
        <v>7.07</v>
      </c>
      <c r="AA330" s="23">
        <v>301.95</v>
      </c>
      <c r="AB330" s="22">
        <v>7.07</v>
      </c>
      <c r="AC330" s="23">
        <v>301.95</v>
      </c>
      <c r="AD330" s="22">
        <v>7.07</v>
      </c>
      <c r="AE330" s="23">
        <v>858.25</v>
      </c>
      <c r="AF330" s="22">
        <v>7.08</v>
      </c>
      <c r="AG330" s="23">
        <v>2629.35</v>
      </c>
      <c r="AH330" s="22">
        <v>7.08</v>
      </c>
      <c r="AI330" s="23">
        <v>2629.35</v>
      </c>
      <c r="AJ330" s="22">
        <v>7.08</v>
      </c>
      <c r="AK330" s="23">
        <v>5822.2</v>
      </c>
      <c r="AL330" s="22">
        <v>7.08</v>
      </c>
      <c r="AM330" s="23">
        <v>8080.6</v>
      </c>
      <c r="AN330" s="22">
        <v>7.09</v>
      </c>
      <c r="AO330" s="29"/>
      <c r="AP330" s="40">
        <v>0</v>
      </c>
      <c r="AQ330" s="41">
        <v>0</v>
      </c>
      <c r="AR330" s="40">
        <v>968.99</v>
      </c>
      <c r="AS330" s="41">
        <v>12.94</v>
      </c>
      <c r="AT330" s="40">
        <v>1036.76</v>
      </c>
      <c r="AU330" s="41">
        <v>11.99</v>
      </c>
      <c r="AV330" s="29"/>
      <c r="AW330" s="42">
        <v>2.2000000000000002</v>
      </c>
      <c r="AX330" s="42">
        <v>2.4500000000000002</v>
      </c>
      <c r="AY330" s="22">
        <v>25.64</v>
      </c>
      <c r="AZ330" s="42">
        <v>0</v>
      </c>
      <c r="BA330" s="22" t="s">
        <v>775</v>
      </c>
      <c r="BB330" s="29"/>
      <c r="BC330" s="43">
        <v>86.85</v>
      </c>
      <c r="BD330" s="39">
        <v>3.58</v>
      </c>
      <c r="BE330" s="43">
        <v>78.5</v>
      </c>
      <c r="BF330" s="39">
        <v>3.56</v>
      </c>
      <c r="BG330" s="43">
        <v>52.1</v>
      </c>
      <c r="BH330" s="39">
        <v>1.96</v>
      </c>
      <c r="BI330" s="43">
        <v>19</v>
      </c>
      <c r="BJ330" s="39">
        <v>4.4000000000000004</v>
      </c>
      <c r="BK330" s="29"/>
    </row>
    <row r="331" spans="1:63" x14ac:dyDescent="0.35">
      <c r="A331">
        <v>11</v>
      </c>
      <c r="B331" t="s">
        <v>689</v>
      </c>
      <c r="C331" t="s">
        <v>690</v>
      </c>
      <c r="D331" s="21">
        <v>0.122</v>
      </c>
      <c r="E331" s="22">
        <v>9.31</v>
      </c>
      <c r="F331" s="21">
        <v>0.2495</v>
      </c>
      <c r="G331" s="22">
        <v>13.29</v>
      </c>
      <c r="H331" s="21">
        <v>0.21210000000000001</v>
      </c>
      <c r="I331" s="22">
        <v>13.29</v>
      </c>
      <c r="J331" s="23">
        <v>0.46160000000000001</v>
      </c>
      <c r="K331" s="22">
        <v>13.29</v>
      </c>
      <c r="L331" s="23">
        <v>467.25</v>
      </c>
      <c r="M331" s="29">
        <f t="shared" si="5"/>
        <v>1016.6700000000001</v>
      </c>
      <c r="N331" s="38">
        <v>283.25</v>
      </c>
      <c r="O331" s="39">
        <v>-5.08</v>
      </c>
      <c r="P331" s="38">
        <v>347.48</v>
      </c>
      <c r="Q331" s="39">
        <v>16.45</v>
      </c>
      <c r="R331" s="29"/>
      <c r="S331" s="23">
        <v>201.94</v>
      </c>
      <c r="T331" s="22">
        <v>2.61</v>
      </c>
      <c r="U331" s="23">
        <v>201.94</v>
      </c>
      <c r="V331" s="22">
        <v>2.61</v>
      </c>
      <c r="W331" s="23">
        <v>201.94</v>
      </c>
      <c r="X331" s="22">
        <v>2.61</v>
      </c>
      <c r="Y331" s="23">
        <v>201.94</v>
      </c>
      <c r="Z331" s="22">
        <v>2.61</v>
      </c>
      <c r="AA331" s="23">
        <v>201.94</v>
      </c>
      <c r="AB331" s="22">
        <v>2.61</v>
      </c>
      <c r="AC331" s="23">
        <v>201.94</v>
      </c>
      <c r="AD331" s="22">
        <v>2.61</v>
      </c>
      <c r="AE331" s="23">
        <v>235.07999999999998</v>
      </c>
      <c r="AF331" s="22">
        <v>19.45</v>
      </c>
      <c r="AG331" s="23">
        <v>475.33</v>
      </c>
      <c r="AH331" s="22">
        <v>141.53</v>
      </c>
      <c r="AI331" s="23">
        <v>475.33</v>
      </c>
      <c r="AJ331" s="22">
        <v>141.53</v>
      </c>
      <c r="AK331" s="23">
        <v>806.71</v>
      </c>
      <c r="AL331" s="22">
        <v>309.91000000000003</v>
      </c>
      <c r="AM331" s="23">
        <v>2256.5099999999998</v>
      </c>
      <c r="AN331" s="22">
        <v>1046.5999999999999</v>
      </c>
      <c r="AO331" s="29"/>
      <c r="AP331" s="40">
        <v>0</v>
      </c>
      <c r="AQ331" s="41">
        <v>0</v>
      </c>
      <c r="AR331" s="40">
        <v>952.44</v>
      </c>
      <c r="AS331" s="41">
        <v>3.23</v>
      </c>
      <c r="AT331" s="40">
        <v>1016.6700000000001</v>
      </c>
      <c r="AU331" s="41">
        <v>10.19</v>
      </c>
      <c r="AV331" s="29"/>
      <c r="AW331" s="42">
        <v>1.75</v>
      </c>
      <c r="AX331" s="42">
        <v>3.5</v>
      </c>
      <c r="AY331" s="22">
        <v>5.42</v>
      </c>
      <c r="AZ331" s="42">
        <v>0</v>
      </c>
      <c r="BA331" s="22">
        <v>0</v>
      </c>
      <c r="BB331" s="29"/>
      <c r="BC331" s="43">
        <v>86.85</v>
      </c>
      <c r="BD331" s="39">
        <v>3.58</v>
      </c>
      <c r="BE331" s="43">
        <v>78.5</v>
      </c>
      <c r="BF331" s="39">
        <v>3.56</v>
      </c>
      <c r="BG331" s="43">
        <v>52.1</v>
      </c>
      <c r="BH331" s="39">
        <v>1.96</v>
      </c>
      <c r="BI331" s="43">
        <v>17.100000000000001</v>
      </c>
      <c r="BJ331" s="39">
        <v>3.01</v>
      </c>
      <c r="BK331" s="29"/>
    </row>
    <row r="332" spans="1:63" x14ac:dyDescent="0.35">
      <c r="A332">
        <v>11</v>
      </c>
      <c r="B332" t="s">
        <v>691</v>
      </c>
      <c r="C332" t="s">
        <v>692</v>
      </c>
      <c r="D332" s="21">
        <v>0.15720000000000001</v>
      </c>
      <c r="E332" s="22">
        <v>5.7</v>
      </c>
      <c r="F332" s="21">
        <v>0.16059999999999999</v>
      </c>
      <c r="G332" s="22">
        <v>6.49</v>
      </c>
      <c r="H332" s="21">
        <v>0.16059999999999999</v>
      </c>
      <c r="I332" s="22">
        <v>6.49</v>
      </c>
      <c r="J332" s="23">
        <v>0.32119999999999999</v>
      </c>
      <c r="K332" s="22">
        <v>6.49</v>
      </c>
      <c r="L332" s="23">
        <v>516.07000000000005</v>
      </c>
      <c r="M332" s="29">
        <f t="shared" si="5"/>
        <v>1183.4000000000001</v>
      </c>
      <c r="N332" s="38">
        <v>283.47000000000003</v>
      </c>
      <c r="O332" s="39">
        <v>4.47</v>
      </c>
      <c r="P332" s="38">
        <v>321.52999999999997</v>
      </c>
      <c r="Q332" s="39">
        <v>3.92</v>
      </c>
      <c r="R332" s="29"/>
      <c r="S332" s="23">
        <v>345.8</v>
      </c>
      <c r="T332" s="22">
        <v>7.13</v>
      </c>
      <c r="U332" s="23">
        <v>345.8</v>
      </c>
      <c r="V332" s="22">
        <v>7.13</v>
      </c>
      <c r="W332" s="23">
        <v>345.8</v>
      </c>
      <c r="X332" s="22">
        <v>7.13</v>
      </c>
      <c r="Y332" s="23">
        <v>345.8</v>
      </c>
      <c r="Z332" s="22">
        <v>7.13</v>
      </c>
      <c r="AA332" s="23">
        <v>345.8</v>
      </c>
      <c r="AB332" s="22">
        <v>7.13</v>
      </c>
      <c r="AC332" s="23">
        <v>345.8</v>
      </c>
      <c r="AD332" s="22">
        <v>7.13</v>
      </c>
      <c r="AE332" s="23">
        <v>345.8</v>
      </c>
      <c r="AF332" s="22">
        <v>7.13</v>
      </c>
      <c r="AG332" s="23">
        <v>345.8</v>
      </c>
      <c r="AH332" s="22">
        <v>7.13</v>
      </c>
      <c r="AI332" s="23">
        <v>345.8</v>
      </c>
      <c r="AJ332" s="22">
        <v>7.13</v>
      </c>
      <c r="AK332" s="23">
        <v>345.8</v>
      </c>
      <c r="AL332" s="22">
        <v>7.13</v>
      </c>
      <c r="AM332" s="23">
        <v>345.8</v>
      </c>
      <c r="AN332" s="22">
        <v>7.13</v>
      </c>
      <c r="AO332" s="29"/>
      <c r="AP332" s="40">
        <v>0</v>
      </c>
      <c r="AQ332" s="41">
        <v>0</v>
      </c>
      <c r="AR332" s="40">
        <v>1145.3400000000001</v>
      </c>
      <c r="AS332" s="41">
        <v>5.82</v>
      </c>
      <c r="AT332" s="40">
        <v>1183.4000000000001</v>
      </c>
      <c r="AU332" s="41">
        <v>5.62</v>
      </c>
      <c r="AV332" s="29"/>
      <c r="AW332" s="42">
        <v>2</v>
      </c>
      <c r="AX332" s="42">
        <v>2</v>
      </c>
      <c r="AY332" s="22">
        <v>29.03</v>
      </c>
      <c r="AZ332" s="42">
        <v>21.96</v>
      </c>
      <c r="BA332" s="22">
        <v>-35.340000000000003</v>
      </c>
      <c r="BB332" s="29"/>
      <c r="BC332" s="43">
        <v>86.85</v>
      </c>
      <c r="BD332" s="39">
        <v>3.58</v>
      </c>
      <c r="BE332" s="43">
        <v>78.5</v>
      </c>
      <c r="BF332" s="39">
        <v>3.56</v>
      </c>
      <c r="BG332" s="43">
        <v>52.1</v>
      </c>
      <c r="BH332" s="39">
        <v>1.96</v>
      </c>
      <c r="BI332" s="43">
        <v>9</v>
      </c>
      <c r="BJ332" s="39">
        <v>1.69</v>
      </c>
      <c r="BK332" s="29"/>
    </row>
    <row r="333" spans="1:63" x14ac:dyDescent="0.35">
      <c r="A333">
        <v>11</v>
      </c>
      <c r="B333" t="s">
        <v>693</v>
      </c>
      <c r="C333" t="s">
        <v>694</v>
      </c>
      <c r="D333" s="21">
        <v>0.16520000000000001</v>
      </c>
      <c r="E333" s="22">
        <v>2.96</v>
      </c>
      <c r="F333" s="21">
        <v>0.77590000000000003</v>
      </c>
      <c r="G333" s="22">
        <v>1.7</v>
      </c>
      <c r="H333" s="21">
        <v>0.61850000000000005</v>
      </c>
      <c r="I333" s="22">
        <v>4.8899999999999997</v>
      </c>
      <c r="J333" s="23">
        <v>1.3944000000000001</v>
      </c>
      <c r="K333" s="22">
        <v>3.09</v>
      </c>
      <c r="L333" s="23">
        <v>549.05999999999995</v>
      </c>
      <c r="M333" s="29">
        <f t="shared" si="5"/>
        <v>1149.56</v>
      </c>
      <c r="N333" s="38">
        <v>293.05</v>
      </c>
      <c r="O333" s="39">
        <v>3.04</v>
      </c>
      <c r="P333" s="38">
        <v>358.34</v>
      </c>
      <c r="Q333" s="39">
        <v>2.4700000000000002</v>
      </c>
      <c r="R333" s="29"/>
      <c r="S333" s="23">
        <v>242.16</v>
      </c>
      <c r="T333" s="22">
        <v>5.16</v>
      </c>
      <c r="U333" s="23">
        <v>242.16</v>
      </c>
      <c r="V333" s="22">
        <v>5.16</v>
      </c>
      <c r="W333" s="23">
        <v>242.16</v>
      </c>
      <c r="X333" s="22">
        <v>5.16</v>
      </c>
      <c r="Y333" s="23">
        <v>242.16</v>
      </c>
      <c r="Z333" s="22">
        <v>5.16</v>
      </c>
      <c r="AA333" s="23">
        <v>242.16</v>
      </c>
      <c r="AB333" s="22">
        <v>5.16</v>
      </c>
      <c r="AC333" s="23">
        <v>242.16</v>
      </c>
      <c r="AD333" s="22">
        <v>5.16</v>
      </c>
      <c r="AE333" s="23">
        <v>242.16</v>
      </c>
      <c r="AF333" s="22">
        <v>5.16</v>
      </c>
      <c r="AG333" s="23">
        <v>242.16</v>
      </c>
      <c r="AH333" s="22">
        <v>5.16</v>
      </c>
      <c r="AI333" s="23">
        <v>242.16</v>
      </c>
      <c r="AJ333" s="22">
        <v>5.16</v>
      </c>
      <c r="AK333" s="23">
        <v>242.16</v>
      </c>
      <c r="AL333" s="22">
        <v>5.16</v>
      </c>
      <c r="AM333" s="23">
        <v>242.16</v>
      </c>
      <c r="AN333" s="22">
        <v>5.16</v>
      </c>
      <c r="AO333" s="29"/>
      <c r="AP333" s="40">
        <v>0</v>
      </c>
      <c r="AQ333" s="41">
        <v>0</v>
      </c>
      <c r="AR333" s="40">
        <v>1084.27</v>
      </c>
      <c r="AS333" s="41">
        <v>3.47</v>
      </c>
      <c r="AT333" s="40">
        <v>1149.56</v>
      </c>
      <c r="AU333" s="41">
        <v>3.26</v>
      </c>
      <c r="AV333" s="29"/>
      <c r="AW333" s="42">
        <v>1.25</v>
      </c>
      <c r="AX333" s="42">
        <v>2.6</v>
      </c>
      <c r="AY333" s="22">
        <v>3.17</v>
      </c>
      <c r="AZ333" s="42">
        <v>46.8</v>
      </c>
      <c r="BA333" s="22">
        <v>0</v>
      </c>
      <c r="BB333" s="29"/>
      <c r="BC333" s="43">
        <v>86.85</v>
      </c>
      <c r="BD333" s="39">
        <v>3.58</v>
      </c>
      <c r="BE333" s="43">
        <v>78.5</v>
      </c>
      <c r="BF333" s="39">
        <v>3.56</v>
      </c>
      <c r="BG333" s="43">
        <v>52.1</v>
      </c>
      <c r="BH333" s="39">
        <v>1.96</v>
      </c>
      <c r="BI333" s="43">
        <v>18.25</v>
      </c>
      <c r="BJ333" s="39">
        <v>3.4</v>
      </c>
      <c r="BK333" s="29"/>
    </row>
    <row r="334" spans="1:63" x14ac:dyDescent="0.35">
      <c r="A334">
        <v>11</v>
      </c>
      <c r="B334" t="s">
        <v>695</v>
      </c>
      <c r="C334" t="s">
        <v>696</v>
      </c>
      <c r="D334" s="21">
        <v>0.11509999999999999</v>
      </c>
      <c r="E334" s="22">
        <v>2.68</v>
      </c>
      <c r="F334" s="21">
        <v>0.36509999999999998</v>
      </c>
      <c r="G334" s="22">
        <v>7.09</v>
      </c>
      <c r="H334" s="21">
        <v>0.31819999999999998</v>
      </c>
      <c r="I334" s="22">
        <v>10.130000000000001</v>
      </c>
      <c r="J334" s="23">
        <v>0.68330000000000002</v>
      </c>
      <c r="K334" s="22">
        <v>8.49</v>
      </c>
      <c r="L334" s="23">
        <v>407.44</v>
      </c>
      <c r="M334" s="29">
        <f t="shared" si="5"/>
        <v>1105.78</v>
      </c>
      <c r="N334" s="38">
        <v>331.47</v>
      </c>
      <c r="O334" s="39">
        <v>7.91</v>
      </c>
      <c r="P334" s="38">
        <v>392.18</v>
      </c>
      <c r="Q334" s="39">
        <v>6.61</v>
      </c>
      <c r="R334" s="29"/>
      <c r="S334" s="23">
        <v>256.16000000000003</v>
      </c>
      <c r="T334" s="22">
        <v>3.39</v>
      </c>
      <c r="U334" s="23">
        <v>306.16000000000003</v>
      </c>
      <c r="V334" s="22">
        <v>2.82</v>
      </c>
      <c r="W334" s="23">
        <v>256.15999999999997</v>
      </c>
      <c r="X334" s="22">
        <v>3.39</v>
      </c>
      <c r="Y334" s="23">
        <v>306.15999999999997</v>
      </c>
      <c r="Z334" s="22">
        <v>2.82</v>
      </c>
      <c r="AA334" s="23">
        <v>356.15999999999997</v>
      </c>
      <c r="AB334" s="22">
        <v>2.42</v>
      </c>
      <c r="AC334" s="23">
        <v>536.16</v>
      </c>
      <c r="AD334" s="22">
        <v>1.59</v>
      </c>
      <c r="AE334" s="23">
        <v>646.16</v>
      </c>
      <c r="AF334" s="22">
        <v>1.32</v>
      </c>
      <c r="AG334" s="23">
        <v>2406.16</v>
      </c>
      <c r="AH334" s="22">
        <v>0.35</v>
      </c>
      <c r="AI334" s="23">
        <v>2846.16</v>
      </c>
      <c r="AJ334" s="22">
        <v>0.3</v>
      </c>
      <c r="AK334" s="23">
        <v>6696.16</v>
      </c>
      <c r="AL334" s="22">
        <v>0.13</v>
      </c>
      <c r="AM334" s="23">
        <v>15206.16</v>
      </c>
      <c r="AN334" s="22">
        <v>0.06</v>
      </c>
      <c r="AO334" s="29"/>
      <c r="AP334" s="40">
        <v>0</v>
      </c>
      <c r="AQ334" s="41">
        <v>0</v>
      </c>
      <c r="AR334" s="40">
        <v>995.07000000000016</v>
      </c>
      <c r="AS334" s="41">
        <v>4.55</v>
      </c>
      <c r="AT334" s="40">
        <v>1105.78</v>
      </c>
      <c r="AU334" s="41">
        <v>4.08</v>
      </c>
      <c r="AV334" s="29"/>
      <c r="AW334" s="42">
        <v>2.21</v>
      </c>
      <c r="AX334" s="42">
        <v>2.21</v>
      </c>
      <c r="AY334" s="22">
        <v>3.76</v>
      </c>
      <c r="AZ334" s="42">
        <v>0</v>
      </c>
      <c r="BA334" s="22">
        <v>0</v>
      </c>
      <c r="BB334" s="29"/>
      <c r="BC334" s="43">
        <v>86.85</v>
      </c>
      <c r="BD334" s="39">
        <v>3.55</v>
      </c>
      <c r="BE334" s="43">
        <v>78.5</v>
      </c>
      <c r="BF334" s="39">
        <v>3.56</v>
      </c>
      <c r="BG334" s="43">
        <v>52.1</v>
      </c>
      <c r="BH334" s="39">
        <v>1.94</v>
      </c>
      <c r="BI334" s="43">
        <v>17</v>
      </c>
      <c r="BJ334" s="39">
        <v>0</v>
      </c>
      <c r="BK334" s="29"/>
    </row>
    <row r="335" spans="1:63" x14ac:dyDescent="0.35">
      <c r="A335">
        <v>11</v>
      </c>
      <c r="B335" t="s">
        <v>697</v>
      </c>
      <c r="C335" t="s">
        <v>698</v>
      </c>
      <c r="D335" s="21">
        <v>0.12770000000000001</v>
      </c>
      <c r="E335" s="22">
        <v>9.6999999999999993</v>
      </c>
      <c r="F335" s="21">
        <v>0.31659999999999999</v>
      </c>
      <c r="G335" s="22">
        <v>-1</v>
      </c>
      <c r="H335" s="21">
        <v>0.29070000000000001</v>
      </c>
      <c r="I335" s="22">
        <v>3.62</v>
      </c>
      <c r="J335" s="23">
        <v>0.60729999999999995</v>
      </c>
      <c r="K335" s="22">
        <v>1.1599999999999999</v>
      </c>
      <c r="L335" s="23">
        <v>444.06</v>
      </c>
      <c r="M335" s="29">
        <f t="shared" si="5"/>
        <v>1228.76</v>
      </c>
      <c r="N335" s="38">
        <v>401.6</v>
      </c>
      <c r="O335" s="39">
        <v>1.19</v>
      </c>
      <c r="P335" s="38">
        <v>453.3</v>
      </c>
      <c r="Q335" s="39">
        <v>1.1499999999999999</v>
      </c>
      <c r="R335" s="29"/>
      <c r="S335" s="23">
        <v>300.2</v>
      </c>
      <c r="T335" s="22">
        <v>-1.26</v>
      </c>
      <c r="U335" s="23">
        <v>331.4</v>
      </c>
      <c r="V335" s="22">
        <v>-1.94</v>
      </c>
      <c r="W335" s="23" t="s">
        <v>773</v>
      </c>
      <c r="X335" s="22" t="s">
        <v>773</v>
      </c>
      <c r="Y335" s="23" t="s">
        <v>773</v>
      </c>
      <c r="Z335" s="22" t="s">
        <v>773</v>
      </c>
      <c r="AA335" s="23" t="s">
        <v>773</v>
      </c>
      <c r="AB335" s="22" t="s">
        <v>773</v>
      </c>
      <c r="AC335" s="23" t="s">
        <v>773</v>
      </c>
      <c r="AD335" s="22" t="s">
        <v>773</v>
      </c>
      <c r="AE335" s="23" t="s">
        <v>773</v>
      </c>
      <c r="AF335" s="22" t="s">
        <v>773</v>
      </c>
      <c r="AG335" s="23" t="s">
        <v>773</v>
      </c>
      <c r="AH335" s="22" t="s">
        <v>773</v>
      </c>
      <c r="AI335" s="23" t="s">
        <v>773</v>
      </c>
      <c r="AJ335" s="22" t="s">
        <v>773</v>
      </c>
      <c r="AK335" s="23" t="s">
        <v>773</v>
      </c>
      <c r="AL335" s="22" t="s">
        <v>773</v>
      </c>
      <c r="AM335" s="23" t="s">
        <v>773</v>
      </c>
      <c r="AN335" s="22" t="s">
        <v>773</v>
      </c>
      <c r="AO335" s="29"/>
      <c r="AP335" s="40">
        <v>0</v>
      </c>
      <c r="AQ335" s="41">
        <v>0</v>
      </c>
      <c r="AR335" s="40">
        <v>1145.8600000000001</v>
      </c>
      <c r="AS335" s="41">
        <v>3.63</v>
      </c>
      <c r="AT335" s="40">
        <v>1228.76</v>
      </c>
      <c r="AU335" s="41">
        <v>3.18</v>
      </c>
      <c r="AV335" s="29"/>
      <c r="AW335" s="42">
        <v>2.0499999999999998</v>
      </c>
      <c r="AX335" s="42">
        <v>2.9</v>
      </c>
      <c r="AY335" s="22">
        <v>5.45</v>
      </c>
      <c r="AZ335" s="42">
        <v>45.55</v>
      </c>
      <c r="BA335" s="22">
        <v>2.2400000000000002</v>
      </c>
      <c r="BB335" s="29"/>
      <c r="BC335" s="43">
        <v>86.85</v>
      </c>
      <c r="BD335" s="39">
        <v>3.58</v>
      </c>
      <c r="BE335" s="43">
        <v>78.5</v>
      </c>
      <c r="BF335" s="39">
        <v>3.56</v>
      </c>
      <c r="BG335" s="43">
        <v>52.1</v>
      </c>
      <c r="BH335" s="39">
        <v>1.96</v>
      </c>
      <c r="BI335" s="43">
        <v>9.35</v>
      </c>
      <c r="BJ335" s="39">
        <v>2.19</v>
      </c>
      <c r="BK335" s="29"/>
    </row>
    <row r="336" spans="1:63" x14ac:dyDescent="0.35">
      <c r="A336">
        <v>11</v>
      </c>
      <c r="B336" t="s">
        <v>699</v>
      </c>
      <c r="C336" t="s">
        <v>700</v>
      </c>
      <c r="D336" s="21">
        <v>0.13439999999999999</v>
      </c>
      <c r="E336" s="22">
        <v>3.67</v>
      </c>
      <c r="F336" s="21">
        <v>0.55369999999999997</v>
      </c>
      <c r="G336" s="22">
        <v>11.72</v>
      </c>
      <c r="H336" s="21">
        <v>0.44309999999999999</v>
      </c>
      <c r="I336" s="22">
        <v>11.73</v>
      </c>
      <c r="J336" s="23">
        <v>0.99679999999999991</v>
      </c>
      <c r="K336" s="22">
        <v>11.72</v>
      </c>
      <c r="L336" s="23">
        <v>563.29999999999995</v>
      </c>
      <c r="M336" s="29">
        <f t="shared" si="5"/>
        <v>1201.32</v>
      </c>
      <c r="N336" s="38">
        <v>283.49</v>
      </c>
      <c r="O336" s="39">
        <v>11.83</v>
      </c>
      <c r="P336" s="38">
        <v>296.98</v>
      </c>
      <c r="Q336" s="39">
        <v>11.22</v>
      </c>
      <c r="R336" s="29"/>
      <c r="S336" s="23">
        <v>108.96</v>
      </c>
      <c r="T336" s="22">
        <v>-40.46</v>
      </c>
      <c r="U336" s="23">
        <v>341.04</v>
      </c>
      <c r="V336" s="22">
        <v>86.36</v>
      </c>
      <c r="W336" s="23">
        <v>225</v>
      </c>
      <c r="X336" s="22">
        <v>22.95</v>
      </c>
      <c r="Y336" s="23">
        <v>341.04</v>
      </c>
      <c r="Z336" s="22">
        <v>86.36</v>
      </c>
      <c r="AA336" s="23">
        <v>587.04</v>
      </c>
      <c r="AB336" s="22">
        <v>0.01</v>
      </c>
      <c r="AC336" s="23">
        <v>587.04</v>
      </c>
      <c r="AD336" s="22">
        <v>0.01</v>
      </c>
      <c r="AE336" s="23">
        <v>1194</v>
      </c>
      <c r="AF336" s="22">
        <v>0</v>
      </c>
      <c r="AG336" s="23">
        <v>7058.04</v>
      </c>
      <c r="AH336" s="22">
        <v>0</v>
      </c>
      <c r="AI336" s="23">
        <v>7058.04</v>
      </c>
      <c r="AJ336" s="22">
        <v>0</v>
      </c>
      <c r="AK336" s="23">
        <v>14721</v>
      </c>
      <c r="AL336" s="22">
        <v>0</v>
      </c>
      <c r="AM336" s="23">
        <v>57036</v>
      </c>
      <c r="AN336" s="22">
        <v>0</v>
      </c>
      <c r="AO336" s="29"/>
      <c r="AP336" s="40">
        <v>0</v>
      </c>
      <c r="AQ336" s="41">
        <v>0</v>
      </c>
      <c r="AR336" s="40">
        <v>955.75</v>
      </c>
      <c r="AS336" s="41">
        <v>-2.46</v>
      </c>
      <c r="AT336" s="40">
        <v>1201.32</v>
      </c>
      <c r="AU336" s="41">
        <v>20.93</v>
      </c>
      <c r="AV336" s="29"/>
      <c r="AW336" s="42">
        <v>2</v>
      </c>
      <c r="AX336" s="42">
        <v>2.6</v>
      </c>
      <c r="AY336" s="22">
        <v>4</v>
      </c>
      <c r="AZ336" s="42">
        <v>0</v>
      </c>
      <c r="BA336" s="22">
        <v>0</v>
      </c>
      <c r="BB336" s="29"/>
      <c r="BC336" s="43">
        <v>86.8</v>
      </c>
      <c r="BD336" s="39">
        <v>3.58</v>
      </c>
      <c r="BE336" s="43">
        <v>78.5</v>
      </c>
      <c r="BF336" s="39">
        <v>3.56</v>
      </c>
      <c r="BG336" s="43">
        <v>52.1</v>
      </c>
      <c r="BH336" s="39">
        <v>1.96</v>
      </c>
      <c r="BI336" s="43">
        <v>17.100000000000001</v>
      </c>
      <c r="BJ336" s="39">
        <v>3.01</v>
      </c>
      <c r="BK336" s="29"/>
    </row>
    <row r="337" spans="1:63" x14ac:dyDescent="0.35">
      <c r="A337">
        <v>11</v>
      </c>
      <c r="B337" t="s">
        <v>701</v>
      </c>
      <c r="C337" t="s">
        <v>702</v>
      </c>
      <c r="D337" s="21">
        <v>0.11899999999999999</v>
      </c>
      <c r="E337" s="22">
        <v>-1.63</v>
      </c>
      <c r="F337" s="21">
        <v>0.3664</v>
      </c>
      <c r="G337" s="22">
        <v>0.56000000000000005</v>
      </c>
      <c r="H337" s="21">
        <v>0.29430000000000001</v>
      </c>
      <c r="I337" s="22">
        <v>0.56000000000000005</v>
      </c>
      <c r="J337" s="23">
        <v>0.66070000000000007</v>
      </c>
      <c r="K337" s="22">
        <v>0.56000000000000005</v>
      </c>
      <c r="L337" s="23">
        <v>452.55</v>
      </c>
      <c r="M337" s="29">
        <f t="shared" si="5"/>
        <v>882.06</v>
      </c>
      <c r="N337" s="38">
        <v>164.53</v>
      </c>
      <c r="O337" s="39">
        <v>0</v>
      </c>
      <c r="P337" s="38">
        <v>274.20999999999998</v>
      </c>
      <c r="Q337" s="39">
        <v>0</v>
      </c>
      <c r="R337" s="29"/>
      <c r="S337" s="23">
        <v>155.30000000000001</v>
      </c>
      <c r="T337" s="22">
        <v>0</v>
      </c>
      <c r="U337" s="23">
        <v>155.30000000000001</v>
      </c>
      <c r="V337" s="22">
        <v>0</v>
      </c>
      <c r="W337" s="23">
        <v>155.30000000000001</v>
      </c>
      <c r="X337" s="22">
        <v>0</v>
      </c>
      <c r="Y337" s="23">
        <v>155.30000000000001</v>
      </c>
      <c r="Z337" s="22">
        <v>0</v>
      </c>
      <c r="AA337" s="23">
        <v>155.30000000000001</v>
      </c>
      <c r="AB337" s="22">
        <v>0</v>
      </c>
      <c r="AC337" s="23">
        <v>155.30000000000001</v>
      </c>
      <c r="AD337" s="22">
        <v>0</v>
      </c>
      <c r="AE337" s="23">
        <v>155.30000000000001</v>
      </c>
      <c r="AF337" s="22">
        <v>0</v>
      </c>
      <c r="AG337" s="23">
        <v>463.3</v>
      </c>
      <c r="AH337" s="22">
        <v>0</v>
      </c>
      <c r="AI337" s="23">
        <v>575.29999999999995</v>
      </c>
      <c r="AJ337" s="22">
        <v>0</v>
      </c>
      <c r="AK337" s="23">
        <v>1555.3</v>
      </c>
      <c r="AL337" s="22">
        <v>0</v>
      </c>
      <c r="AM337" s="23">
        <v>8275.2999999999993</v>
      </c>
      <c r="AN337" s="22">
        <v>0</v>
      </c>
      <c r="AO337" s="29"/>
      <c r="AP337" s="40">
        <v>0</v>
      </c>
      <c r="AQ337" s="41">
        <v>0</v>
      </c>
      <c r="AR337" s="40">
        <v>772.38000000000011</v>
      </c>
      <c r="AS337" s="41">
        <v>-0.96</v>
      </c>
      <c r="AT337" s="40">
        <v>882.06</v>
      </c>
      <c r="AU337" s="41">
        <v>-0.84</v>
      </c>
      <c r="AV337" s="29"/>
      <c r="AW337" s="42">
        <v>1.71</v>
      </c>
      <c r="AX337" s="42">
        <v>2.38</v>
      </c>
      <c r="AY337" s="22">
        <v>3.48</v>
      </c>
      <c r="AZ337" s="42">
        <v>43.8</v>
      </c>
      <c r="BA337" s="22">
        <v>-30.08</v>
      </c>
      <c r="BB337" s="29"/>
      <c r="BC337" s="43">
        <v>86.85</v>
      </c>
      <c r="BD337" s="39">
        <v>3.58</v>
      </c>
      <c r="BE337" s="43">
        <v>78.5</v>
      </c>
      <c r="BF337" s="39">
        <v>3.56</v>
      </c>
      <c r="BG337" s="43">
        <v>52.1</v>
      </c>
      <c r="BH337" s="39">
        <v>1.96</v>
      </c>
      <c r="BI337" s="43">
        <v>17.399999999999999</v>
      </c>
      <c r="BJ337" s="39">
        <v>3.26</v>
      </c>
      <c r="BK337" s="29"/>
    </row>
    <row r="338" spans="1:63" x14ac:dyDescent="0.35">
      <c r="A338">
        <v>11</v>
      </c>
      <c r="B338" t="s">
        <v>703</v>
      </c>
      <c r="C338" t="s">
        <v>704</v>
      </c>
      <c r="D338" s="21">
        <v>0.1106</v>
      </c>
      <c r="E338" s="22">
        <v>6.29</v>
      </c>
      <c r="F338" s="21">
        <v>0.32579999999999998</v>
      </c>
      <c r="G338" s="22">
        <v>3.62</v>
      </c>
      <c r="H338" s="21">
        <v>0.2591</v>
      </c>
      <c r="I338" s="22">
        <v>3.78</v>
      </c>
      <c r="J338" s="23">
        <v>0.58489999999999998</v>
      </c>
      <c r="K338" s="22">
        <v>3.69</v>
      </c>
      <c r="L338" s="23">
        <v>466.93</v>
      </c>
      <c r="M338" s="29">
        <f t="shared" si="5"/>
        <v>1012.4200000000001</v>
      </c>
      <c r="N338" s="38">
        <v>253.85</v>
      </c>
      <c r="O338" s="39">
        <v>3.22</v>
      </c>
      <c r="P338" s="38">
        <v>284.77999999999997</v>
      </c>
      <c r="Q338" s="39">
        <v>3</v>
      </c>
      <c r="R338" s="29"/>
      <c r="S338" s="23">
        <v>190.39</v>
      </c>
      <c r="T338" s="22">
        <v>2.75</v>
      </c>
      <c r="U338" s="23">
        <v>260.70999999999998</v>
      </c>
      <c r="V338" s="22">
        <v>2.72</v>
      </c>
      <c r="W338" s="23">
        <v>260.70999999999998</v>
      </c>
      <c r="X338" s="22">
        <v>2.72</v>
      </c>
      <c r="Y338" s="23">
        <v>260.70999999999998</v>
      </c>
      <c r="Z338" s="22">
        <v>2.72</v>
      </c>
      <c r="AA338" s="23">
        <v>401.46999999999997</v>
      </c>
      <c r="AB338" s="22">
        <v>2.72</v>
      </c>
      <c r="AC338" s="23">
        <v>401.46999999999997</v>
      </c>
      <c r="AD338" s="22">
        <v>2.72</v>
      </c>
      <c r="AE338" s="23">
        <v>542.23</v>
      </c>
      <c r="AF338" s="22">
        <v>2.72</v>
      </c>
      <c r="AG338" s="23">
        <v>1386.79</v>
      </c>
      <c r="AH338" s="22">
        <v>2.72</v>
      </c>
      <c r="AI338" s="23">
        <v>1668.31</v>
      </c>
      <c r="AJ338" s="22">
        <v>2.72</v>
      </c>
      <c r="AK338" s="23">
        <v>3638.95</v>
      </c>
      <c r="AL338" s="22">
        <v>2.71</v>
      </c>
      <c r="AM338" s="23">
        <v>17011.150000000001</v>
      </c>
      <c r="AN338" s="22">
        <v>1.87</v>
      </c>
      <c r="AO338" s="29"/>
      <c r="AP338" s="40">
        <v>0</v>
      </c>
      <c r="AQ338" s="41">
        <v>0</v>
      </c>
      <c r="AR338" s="40">
        <v>911.17</v>
      </c>
      <c r="AS338" s="41">
        <v>4.67</v>
      </c>
      <c r="AT338" s="40">
        <v>1012.4200000000001</v>
      </c>
      <c r="AU338" s="41">
        <v>4.42</v>
      </c>
      <c r="AV338" s="29"/>
      <c r="AW338" s="42">
        <v>1.4</v>
      </c>
      <c r="AX338" s="42">
        <v>1.4</v>
      </c>
      <c r="AY338" s="22">
        <v>3.7</v>
      </c>
      <c r="AZ338" s="42">
        <v>0</v>
      </c>
      <c r="BA338" s="22">
        <v>0</v>
      </c>
      <c r="BB338" s="29"/>
      <c r="BC338" s="43">
        <v>85.85</v>
      </c>
      <c r="BD338" s="39">
        <v>2.4500000000000002</v>
      </c>
      <c r="BE338" s="43">
        <v>78.5</v>
      </c>
      <c r="BF338" s="39">
        <v>3.56</v>
      </c>
      <c r="BG338" s="43">
        <v>52.1</v>
      </c>
      <c r="BH338" s="39">
        <v>1.94</v>
      </c>
      <c r="BI338" s="43">
        <v>13.3</v>
      </c>
      <c r="BJ338" s="39">
        <v>2.31</v>
      </c>
      <c r="BK338" s="29"/>
    </row>
    <row r="339" spans="1:63" x14ac:dyDescent="0.35">
      <c r="A339">
        <v>11</v>
      </c>
      <c r="B339" t="s">
        <v>705</v>
      </c>
      <c r="C339" t="s">
        <v>706</v>
      </c>
      <c r="D339" s="21">
        <v>0.13730100000000001</v>
      </c>
      <c r="E339" s="22">
        <v>9.4499999999999993</v>
      </c>
      <c r="F339" s="21">
        <v>0.29029899999999997</v>
      </c>
      <c r="G339" s="22">
        <v>9.33</v>
      </c>
      <c r="H339" s="21">
        <v>0.222105</v>
      </c>
      <c r="I339" s="22">
        <v>10.83</v>
      </c>
      <c r="J339" s="23">
        <v>0.51240399999999997</v>
      </c>
      <c r="K339" s="22">
        <v>9.98</v>
      </c>
      <c r="L339" s="23">
        <v>552.62</v>
      </c>
      <c r="M339" s="29">
        <f t="shared" ref="M339:M346" si="6">L339+P339+U339</f>
        <v>1281.3400000000001</v>
      </c>
      <c r="N339" s="38">
        <v>296.86</v>
      </c>
      <c r="O339" s="39">
        <v>1.84</v>
      </c>
      <c r="P339" s="38">
        <v>346.72</v>
      </c>
      <c r="Q339" s="39">
        <v>1.68</v>
      </c>
      <c r="R339" s="29"/>
      <c r="S339" s="23">
        <v>382</v>
      </c>
      <c r="T339" s="22">
        <v>6.11</v>
      </c>
      <c r="U339" s="23">
        <v>382</v>
      </c>
      <c r="V339" s="22">
        <v>6.11</v>
      </c>
      <c r="W339" s="23">
        <v>382</v>
      </c>
      <c r="X339" s="22">
        <v>6.11</v>
      </c>
      <c r="Y339" s="23">
        <v>382</v>
      </c>
      <c r="Z339" s="22">
        <v>6.11</v>
      </c>
      <c r="AA339" s="23">
        <v>382</v>
      </c>
      <c r="AB339" s="22">
        <v>6.11</v>
      </c>
      <c r="AC339" s="23">
        <v>382</v>
      </c>
      <c r="AD339" s="22">
        <v>6.11</v>
      </c>
      <c r="AE339" s="23">
        <v>382</v>
      </c>
      <c r="AF339" s="22">
        <v>6.11</v>
      </c>
      <c r="AG339" s="23">
        <v>382</v>
      </c>
      <c r="AH339" s="22">
        <v>6.11</v>
      </c>
      <c r="AI339" s="23">
        <v>382</v>
      </c>
      <c r="AJ339" s="22">
        <v>6.11</v>
      </c>
      <c r="AK339" s="23">
        <v>382</v>
      </c>
      <c r="AL339" s="22">
        <v>6.11</v>
      </c>
      <c r="AM339" s="23">
        <v>382</v>
      </c>
      <c r="AN339" s="22">
        <v>6.11</v>
      </c>
      <c r="AO339" s="29"/>
      <c r="AP339" s="40">
        <v>0</v>
      </c>
      <c r="AQ339" s="41">
        <v>0</v>
      </c>
      <c r="AR339" s="40">
        <v>1231.48</v>
      </c>
      <c r="AS339" s="41">
        <v>6.49</v>
      </c>
      <c r="AT339" s="40">
        <v>1281.3400000000001</v>
      </c>
      <c r="AU339" s="41">
        <v>6.25</v>
      </c>
      <c r="AV339" s="29"/>
      <c r="AW339" s="42">
        <v>1.5</v>
      </c>
      <c r="AX339" s="42">
        <v>1.5</v>
      </c>
      <c r="AY339" s="22">
        <v>3.45</v>
      </c>
      <c r="AZ339" s="42">
        <v>0</v>
      </c>
      <c r="BA339" s="22">
        <v>0</v>
      </c>
      <c r="BB339" s="29"/>
      <c r="BC339" s="43">
        <v>86.85</v>
      </c>
      <c r="BD339" s="39">
        <v>3.58</v>
      </c>
      <c r="BE339" s="43">
        <v>78.5</v>
      </c>
      <c r="BF339" s="39">
        <v>3.56</v>
      </c>
      <c r="BG339" s="43">
        <v>52.1</v>
      </c>
      <c r="BH339" s="39">
        <v>1.96</v>
      </c>
      <c r="BI339" s="43">
        <v>10.5</v>
      </c>
      <c r="BJ339" s="39">
        <v>0</v>
      </c>
      <c r="BK339" s="29"/>
    </row>
    <row r="340" spans="1:63" x14ac:dyDescent="0.35">
      <c r="A340">
        <v>11</v>
      </c>
      <c r="B340" t="s">
        <v>707</v>
      </c>
      <c r="C340" t="s">
        <v>708</v>
      </c>
      <c r="D340" s="21">
        <v>9.4700000000000006E-2</v>
      </c>
      <c r="E340" s="22">
        <v>2.46</v>
      </c>
      <c r="F340" s="21">
        <v>0.2492</v>
      </c>
      <c r="G340" s="22">
        <v>0.15</v>
      </c>
      <c r="H340" s="21">
        <v>0.14630000000000001</v>
      </c>
      <c r="I340" s="22">
        <v>2.66</v>
      </c>
      <c r="J340" s="23">
        <v>0.39550000000000002</v>
      </c>
      <c r="K340" s="22">
        <v>1.06</v>
      </c>
      <c r="L340" s="23">
        <v>394.53</v>
      </c>
      <c r="M340" s="29">
        <f t="shared" si="6"/>
        <v>988.53</v>
      </c>
      <c r="N340" s="38">
        <v>303.12</v>
      </c>
      <c r="O340" s="39">
        <v>8.65</v>
      </c>
      <c r="P340" s="38">
        <v>362.88</v>
      </c>
      <c r="Q340" s="39">
        <v>8.66</v>
      </c>
      <c r="R340" s="29"/>
      <c r="S340" s="23">
        <v>231.12</v>
      </c>
      <c r="T340" s="22">
        <v>5.07</v>
      </c>
      <c r="U340" s="23">
        <v>231.12</v>
      </c>
      <c r="V340" s="22">
        <v>5.07</v>
      </c>
      <c r="W340" s="23">
        <v>231.12</v>
      </c>
      <c r="X340" s="22">
        <v>5.07</v>
      </c>
      <c r="Y340" s="23">
        <v>231.12</v>
      </c>
      <c r="Z340" s="22">
        <v>5.07</v>
      </c>
      <c r="AA340" s="23">
        <v>231.12</v>
      </c>
      <c r="AB340" s="22">
        <v>5.07</v>
      </c>
      <c r="AC340" s="23">
        <v>231.12</v>
      </c>
      <c r="AD340" s="22">
        <v>5.07</v>
      </c>
      <c r="AE340" s="23">
        <v>426.48</v>
      </c>
      <c r="AF340" s="22">
        <v>4.03</v>
      </c>
      <c r="AG340" s="23">
        <v>1207.92</v>
      </c>
      <c r="AH340" s="22">
        <v>4.04</v>
      </c>
      <c r="AI340" s="23">
        <v>1403.2800000000002</v>
      </c>
      <c r="AJ340" s="22">
        <v>3.19</v>
      </c>
      <c r="AK340" s="23">
        <v>2955.6</v>
      </c>
      <c r="AL340" s="22">
        <v>1.22</v>
      </c>
      <c r="AM340" s="23">
        <v>9027.4</v>
      </c>
      <c r="AN340" s="22">
        <v>8.5</v>
      </c>
      <c r="AO340" s="29"/>
      <c r="AP340" s="40">
        <v>0</v>
      </c>
      <c r="AQ340" s="41">
        <v>0</v>
      </c>
      <c r="AR340" s="40">
        <v>928.77</v>
      </c>
      <c r="AS340" s="41">
        <v>5.0599999999999996</v>
      </c>
      <c r="AT340" s="40">
        <v>988.53</v>
      </c>
      <c r="AU340" s="41">
        <v>5.28</v>
      </c>
      <c r="AV340" s="29"/>
      <c r="AW340" s="42">
        <v>1.7</v>
      </c>
      <c r="AX340" s="42">
        <v>2.67</v>
      </c>
      <c r="AY340" s="22">
        <v>2.69</v>
      </c>
      <c r="AZ340" s="42">
        <v>0</v>
      </c>
      <c r="BA340" s="22">
        <v>0</v>
      </c>
      <c r="BB340" s="29"/>
      <c r="BC340" s="43">
        <v>86.8</v>
      </c>
      <c r="BD340" s="39">
        <v>3.58</v>
      </c>
      <c r="BE340" s="43">
        <v>78.5</v>
      </c>
      <c r="BF340" s="39">
        <v>3.56</v>
      </c>
      <c r="BG340" s="43">
        <v>52.1</v>
      </c>
      <c r="BH340" s="39">
        <v>1.96</v>
      </c>
      <c r="BI340" s="43">
        <v>17.100000000000001</v>
      </c>
      <c r="BJ340" s="39">
        <v>59.81</v>
      </c>
      <c r="BK340" s="29"/>
    </row>
    <row r="341" spans="1:63" x14ac:dyDescent="0.35">
      <c r="A341">
        <v>12</v>
      </c>
      <c r="B341" t="s">
        <v>709</v>
      </c>
      <c r="C341" t="s">
        <v>710</v>
      </c>
      <c r="D341" s="21">
        <v>0.1037</v>
      </c>
      <c r="E341" s="22">
        <v>12.9</v>
      </c>
      <c r="F341" s="21">
        <v>0.45040000000000002</v>
      </c>
      <c r="G341" s="22">
        <v>27.91</v>
      </c>
      <c r="H341" s="21">
        <v>0.25209999999999999</v>
      </c>
      <c r="I341" s="22">
        <v>-10.89</v>
      </c>
      <c r="J341" s="23">
        <v>0.70250000000000001</v>
      </c>
      <c r="K341" s="22">
        <v>10.62</v>
      </c>
      <c r="L341" s="23">
        <v>464.79</v>
      </c>
      <c r="M341" s="29">
        <f t="shared" si="6"/>
        <v>1186.04</v>
      </c>
      <c r="N341" s="38">
        <v>447.91</v>
      </c>
      <c r="O341" s="39">
        <v>7.2</v>
      </c>
      <c r="P341" s="38">
        <v>472.07</v>
      </c>
      <c r="Q341" s="39">
        <v>7.2</v>
      </c>
      <c r="R341" s="29"/>
      <c r="S341" s="23">
        <v>249.18</v>
      </c>
      <c r="T341" s="22">
        <v>8.85</v>
      </c>
      <c r="U341" s="23">
        <v>249.18</v>
      </c>
      <c r="V341" s="22">
        <v>8.85</v>
      </c>
      <c r="W341" s="23">
        <v>249.18</v>
      </c>
      <c r="X341" s="22">
        <v>8.85</v>
      </c>
      <c r="Y341" s="23">
        <v>249.18</v>
      </c>
      <c r="Z341" s="22">
        <v>8.85</v>
      </c>
      <c r="AA341" s="23">
        <v>249.18</v>
      </c>
      <c r="AB341" s="22">
        <v>8.85</v>
      </c>
      <c r="AC341" s="23">
        <v>249.18</v>
      </c>
      <c r="AD341" s="22">
        <v>8.85</v>
      </c>
      <c r="AE341" s="23">
        <v>249.18</v>
      </c>
      <c r="AF341" s="22">
        <v>8.85</v>
      </c>
      <c r="AG341" s="23">
        <v>249.18</v>
      </c>
      <c r="AH341" s="22">
        <v>8.85</v>
      </c>
      <c r="AI341" s="23">
        <v>249.18</v>
      </c>
      <c r="AJ341" s="22">
        <v>8.85</v>
      </c>
      <c r="AK341" s="23">
        <v>249.18</v>
      </c>
      <c r="AL341" s="22">
        <v>8.85</v>
      </c>
      <c r="AM341" s="23">
        <v>249.18</v>
      </c>
      <c r="AN341" s="22">
        <v>8.85</v>
      </c>
      <c r="AO341" s="29"/>
      <c r="AP341" s="40">
        <v>0</v>
      </c>
      <c r="AQ341" s="41">
        <v>0</v>
      </c>
      <c r="AR341" s="40">
        <v>1161.8800000000001</v>
      </c>
      <c r="AS341" s="41">
        <v>9.77</v>
      </c>
      <c r="AT341" s="40">
        <v>1186.04</v>
      </c>
      <c r="AU341" s="41">
        <v>9.7200000000000006</v>
      </c>
      <c r="AV341" s="29"/>
      <c r="AW341" s="42">
        <v>4.05</v>
      </c>
      <c r="AX341" s="42">
        <v>10.32</v>
      </c>
      <c r="AY341" s="22">
        <v>50.68</v>
      </c>
      <c r="AZ341" s="42">
        <v>0</v>
      </c>
      <c r="BA341" s="22">
        <v>0</v>
      </c>
      <c r="BB341" s="29"/>
      <c r="BC341" s="43">
        <v>86.85</v>
      </c>
      <c r="BD341" s="39">
        <v>3.58</v>
      </c>
      <c r="BE341" s="43">
        <v>78.5</v>
      </c>
      <c r="BF341" s="39">
        <v>3.56</v>
      </c>
      <c r="BG341" s="43">
        <v>52.1</v>
      </c>
      <c r="BH341" s="39">
        <v>1.96</v>
      </c>
      <c r="BI341" s="43">
        <v>16.7</v>
      </c>
      <c r="BJ341" s="39">
        <v>0.6</v>
      </c>
      <c r="BK341" s="29"/>
    </row>
    <row r="342" spans="1:63" x14ac:dyDescent="0.35">
      <c r="A342">
        <v>12</v>
      </c>
      <c r="B342" t="s">
        <v>711</v>
      </c>
      <c r="C342" t="s">
        <v>712</v>
      </c>
      <c r="D342" s="21">
        <v>0.11990000000000001</v>
      </c>
      <c r="E342" s="22">
        <v>6.75</v>
      </c>
      <c r="F342" s="21">
        <v>0.29210000000000003</v>
      </c>
      <c r="G342" s="22">
        <v>14.23</v>
      </c>
      <c r="H342" s="21">
        <v>0.20219999999999999</v>
      </c>
      <c r="I342" s="22">
        <v>5.64</v>
      </c>
      <c r="J342" s="23">
        <v>0.49430000000000002</v>
      </c>
      <c r="K342" s="22">
        <v>10.55</v>
      </c>
      <c r="L342" s="23">
        <v>511.91</v>
      </c>
      <c r="M342" s="29">
        <f t="shared" si="6"/>
        <v>1109.8900000000001</v>
      </c>
      <c r="N342" s="38">
        <v>319.99</v>
      </c>
      <c r="O342" s="39">
        <v>6.5</v>
      </c>
      <c r="P342" s="38">
        <v>417.98</v>
      </c>
      <c r="Q342" s="39">
        <v>16.89</v>
      </c>
      <c r="R342" s="29"/>
      <c r="S342" s="23">
        <v>180</v>
      </c>
      <c r="T342" s="22">
        <v>6.5</v>
      </c>
      <c r="U342" s="23">
        <v>180</v>
      </c>
      <c r="V342" s="22">
        <v>6.5</v>
      </c>
      <c r="W342" s="23">
        <v>180</v>
      </c>
      <c r="X342" s="22">
        <v>6.5</v>
      </c>
      <c r="Y342" s="23">
        <v>180</v>
      </c>
      <c r="Z342" s="22">
        <v>6.5</v>
      </c>
      <c r="AA342" s="23">
        <v>180</v>
      </c>
      <c r="AB342" s="22">
        <v>6.5</v>
      </c>
      <c r="AC342" s="23">
        <v>180</v>
      </c>
      <c r="AD342" s="22">
        <v>6.5</v>
      </c>
      <c r="AE342" s="23">
        <v>360</v>
      </c>
      <c r="AF342" s="22">
        <v>6.5</v>
      </c>
      <c r="AG342" s="23">
        <v>540</v>
      </c>
      <c r="AH342" s="22">
        <v>6.5</v>
      </c>
      <c r="AI342" s="23">
        <v>900</v>
      </c>
      <c r="AJ342" s="22">
        <v>6.5</v>
      </c>
      <c r="AK342" s="23">
        <v>900</v>
      </c>
      <c r="AL342" s="22">
        <v>6.5</v>
      </c>
      <c r="AM342" s="23">
        <v>900</v>
      </c>
      <c r="AN342" s="22">
        <v>6.5</v>
      </c>
      <c r="AO342" s="29"/>
      <c r="AP342" s="40">
        <v>0</v>
      </c>
      <c r="AQ342" s="41">
        <v>0</v>
      </c>
      <c r="AR342" s="40">
        <v>1011.9000000000001</v>
      </c>
      <c r="AS342" s="41">
        <v>6.62</v>
      </c>
      <c r="AT342" s="40">
        <v>1109.8900000000001</v>
      </c>
      <c r="AU342" s="41">
        <v>10.31</v>
      </c>
      <c r="AV342" s="29"/>
      <c r="AW342" s="42">
        <v>1.65</v>
      </c>
      <c r="AX342" s="42">
        <v>1.65</v>
      </c>
      <c r="AY342" s="22">
        <v>6.45</v>
      </c>
      <c r="AZ342" s="42">
        <v>0</v>
      </c>
      <c r="BA342" s="22">
        <v>0</v>
      </c>
      <c r="BB342" s="29"/>
      <c r="BC342" s="43">
        <v>86.85</v>
      </c>
      <c r="BD342" s="39">
        <v>3.58</v>
      </c>
      <c r="BE342" s="43">
        <v>78.5</v>
      </c>
      <c r="BF342" s="39">
        <v>3.56</v>
      </c>
      <c r="BG342" s="43">
        <v>52.1</v>
      </c>
      <c r="BH342" s="39">
        <v>1.96</v>
      </c>
      <c r="BI342" s="43">
        <v>13.15</v>
      </c>
      <c r="BJ342" s="39">
        <v>6.48</v>
      </c>
      <c r="BK342" s="29"/>
    </row>
    <row r="343" spans="1:63" x14ac:dyDescent="0.35">
      <c r="A343">
        <v>12</v>
      </c>
      <c r="B343" t="s">
        <v>713</v>
      </c>
      <c r="C343" t="s">
        <v>714</v>
      </c>
      <c r="D343" s="21">
        <v>0.12</v>
      </c>
      <c r="E343" s="22">
        <v>3.72</v>
      </c>
      <c r="F343" s="21">
        <v>0.45279999999999998</v>
      </c>
      <c r="G343" s="22">
        <v>-10.5</v>
      </c>
      <c r="H343" s="21">
        <v>0.33700000000000002</v>
      </c>
      <c r="I343" s="22">
        <v>25.46</v>
      </c>
      <c r="J343" s="23">
        <v>0.78980000000000006</v>
      </c>
      <c r="K343" s="22">
        <v>1.97</v>
      </c>
      <c r="L343" s="23">
        <v>492.45</v>
      </c>
      <c r="M343" s="29">
        <f t="shared" si="6"/>
        <v>1195.17</v>
      </c>
      <c r="N343" s="38">
        <v>373.08</v>
      </c>
      <c r="O343" s="39">
        <v>14.39</v>
      </c>
      <c r="P343" s="38">
        <v>465.72</v>
      </c>
      <c r="Q343" s="39">
        <v>14.42</v>
      </c>
      <c r="R343" s="29"/>
      <c r="S343" s="23">
        <v>135.6</v>
      </c>
      <c r="T343" s="22">
        <v>6.6</v>
      </c>
      <c r="U343" s="23">
        <v>237</v>
      </c>
      <c r="V343" s="22">
        <v>6.58</v>
      </c>
      <c r="W343" s="23" t="s">
        <v>773</v>
      </c>
      <c r="X343" s="22" t="s">
        <v>773</v>
      </c>
      <c r="Y343" s="23" t="s">
        <v>773</v>
      </c>
      <c r="Z343" s="22" t="s">
        <v>773</v>
      </c>
      <c r="AA343" s="23" t="s">
        <v>773</v>
      </c>
      <c r="AB343" s="22" t="s">
        <v>773</v>
      </c>
      <c r="AC343" s="23" t="s">
        <v>773</v>
      </c>
      <c r="AD343" s="22" t="s">
        <v>773</v>
      </c>
      <c r="AE343" s="23" t="s">
        <v>773</v>
      </c>
      <c r="AF343" s="22" t="s">
        <v>773</v>
      </c>
      <c r="AG343" s="23" t="s">
        <v>773</v>
      </c>
      <c r="AH343" s="22" t="s">
        <v>773</v>
      </c>
      <c r="AI343" s="23" t="s">
        <v>773</v>
      </c>
      <c r="AJ343" s="22" t="s">
        <v>773</v>
      </c>
      <c r="AK343" s="23" t="s">
        <v>773</v>
      </c>
      <c r="AL343" s="22" t="s">
        <v>773</v>
      </c>
      <c r="AM343" s="23" t="s">
        <v>773</v>
      </c>
      <c r="AN343" s="22" t="s">
        <v>773</v>
      </c>
      <c r="AO343" s="29"/>
      <c r="AP343" s="40">
        <v>0</v>
      </c>
      <c r="AQ343" s="41">
        <v>0</v>
      </c>
      <c r="AR343" s="40">
        <v>1001.13</v>
      </c>
      <c r="AS343" s="41">
        <v>7.86</v>
      </c>
      <c r="AT343" s="40">
        <v>1195.17</v>
      </c>
      <c r="AU343" s="41">
        <v>8.24</v>
      </c>
      <c r="AV343" s="29"/>
      <c r="AW343" s="42">
        <v>1.25</v>
      </c>
      <c r="AX343" s="42">
        <v>3.1</v>
      </c>
      <c r="AY343" s="22">
        <v>24</v>
      </c>
      <c r="AZ343" s="42">
        <v>85.2</v>
      </c>
      <c r="BA343" s="22">
        <v>82.99</v>
      </c>
      <c r="BB343" s="29"/>
      <c r="BC343" s="43">
        <v>86.85</v>
      </c>
      <c r="BD343" s="39">
        <v>3.58</v>
      </c>
      <c r="BE343" s="43">
        <v>78.5</v>
      </c>
      <c r="BF343" s="39">
        <v>3.56</v>
      </c>
      <c r="BG343" s="43">
        <v>52.1</v>
      </c>
      <c r="BH343" s="39">
        <v>1.94</v>
      </c>
      <c r="BI343" s="43">
        <v>16.649999999999999</v>
      </c>
      <c r="BJ343" s="39">
        <v>0</v>
      </c>
      <c r="BK343" s="29"/>
    </row>
    <row r="344" spans="1:63" x14ac:dyDescent="0.35">
      <c r="A344">
        <v>12</v>
      </c>
      <c r="B344" t="s">
        <v>715</v>
      </c>
      <c r="C344" t="s">
        <v>716</v>
      </c>
      <c r="D344" s="21">
        <v>0.1089</v>
      </c>
      <c r="E344" s="22">
        <v>6.19</v>
      </c>
      <c r="F344" s="21">
        <v>0.2366</v>
      </c>
      <c r="G344" s="22">
        <v>9.65</v>
      </c>
      <c r="H344" s="21">
        <v>0.18729999999999999</v>
      </c>
      <c r="I344" s="22">
        <v>9.6300000000000008</v>
      </c>
      <c r="J344" s="23">
        <v>0.4239</v>
      </c>
      <c r="K344" s="22">
        <v>9.65</v>
      </c>
      <c r="L344" s="23">
        <v>434.51</v>
      </c>
      <c r="M344" s="29">
        <f t="shared" si="6"/>
        <v>1030</v>
      </c>
      <c r="N344" s="38">
        <v>325.95</v>
      </c>
      <c r="O344" s="39">
        <v>12.61</v>
      </c>
      <c r="P344" s="38">
        <v>404.09</v>
      </c>
      <c r="Q344" s="39">
        <v>9.84</v>
      </c>
      <c r="R344" s="29"/>
      <c r="S344" s="23">
        <v>191.4</v>
      </c>
      <c r="T344" s="22">
        <v>5.84</v>
      </c>
      <c r="U344" s="23">
        <v>191.4</v>
      </c>
      <c r="V344" s="22">
        <v>5.84</v>
      </c>
      <c r="W344" s="23">
        <v>191.4</v>
      </c>
      <c r="X344" s="22">
        <v>5.84</v>
      </c>
      <c r="Y344" s="23">
        <v>191.4</v>
      </c>
      <c r="Z344" s="22">
        <v>5.84</v>
      </c>
      <c r="AA344" s="23">
        <v>197.76</v>
      </c>
      <c r="AB344" s="22">
        <v>5.84</v>
      </c>
      <c r="AC344" s="23">
        <v>197.76</v>
      </c>
      <c r="AD344" s="22">
        <v>5.84</v>
      </c>
      <c r="AE344" s="23">
        <v>197.76</v>
      </c>
      <c r="AF344" s="22">
        <v>5.84</v>
      </c>
      <c r="AG344" s="23">
        <v>584.52</v>
      </c>
      <c r="AH344" s="22">
        <v>5.87</v>
      </c>
      <c r="AI344" s="23">
        <v>584.52</v>
      </c>
      <c r="AJ344" s="22">
        <v>5.87</v>
      </c>
      <c r="AK344" s="23">
        <v>978</v>
      </c>
      <c r="AL344" s="22">
        <v>5.86</v>
      </c>
      <c r="AM344" s="23">
        <v>978</v>
      </c>
      <c r="AN344" s="22">
        <v>5.86</v>
      </c>
      <c r="AO344" s="29"/>
      <c r="AP344" s="40">
        <v>0</v>
      </c>
      <c r="AQ344" s="41">
        <v>0</v>
      </c>
      <c r="AR344" s="40">
        <v>951.86</v>
      </c>
      <c r="AS344" s="41">
        <v>8.23</v>
      </c>
      <c r="AT344" s="40">
        <v>1030</v>
      </c>
      <c r="AU344" s="41">
        <v>7.53</v>
      </c>
      <c r="AV344" s="29"/>
      <c r="AW344" s="42">
        <v>1</v>
      </c>
      <c r="AX344" s="42">
        <v>1.45</v>
      </c>
      <c r="AY344" s="22">
        <v>17.89</v>
      </c>
      <c r="AZ344" s="42">
        <v>0</v>
      </c>
      <c r="BA344" s="22">
        <v>0</v>
      </c>
      <c r="BB344" s="29"/>
      <c r="BC344" s="43">
        <v>86.85</v>
      </c>
      <c r="BD344" s="39">
        <v>3.58</v>
      </c>
      <c r="BE344" s="43">
        <v>78.5</v>
      </c>
      <c r="BF344" s="39">
        <v>3.56</v>
      </c>
      <c r="BG344" s="43">
        <v>52.1</v>
      </c>
      <c r="BH344" s="39">
        <v>1.96</v>
      </c>
      <c r="BI344" s="43">
        <v>11.5</v>
      </c>
      <c r="BJ344" s="39">
        <v>2.2200000000000002</v>
      </c>
      <c r="BK344" s="29"/>
    </row>
    <row r="345" spans="1:63" x14ac:dyDescent="0.35">
      <c r="A345">
        <v>12</v>
      </c>
      <c r="B345" t="s">
        <v>717</v>
      </c>
      <c r="C345" t="s">
        <v>718</v>
      </c>
      <c r="D345" s="21">
        <v>0.12520000000000001</v>
      </c>
      <c r="E345" s="22">
        <v>2.6</v>
      </c>
      <c r="F345" s="21">
        <v>0.30659999999999998</v>
      </c>
      <c r="G345" s="22">
        <v>3.58</v>
      </c>
      <c r="H345" s="21">
        <v>0.2364</v>
      </c>
      <c r="I345" s="22">
        <v>3.57</v>
      </c>
      <c r="J345" s="23">
        <v>0.54299999999999993</v>
      </c>
      <c r="K345" s="22">
        <v>3.57</v>
      </c>
      <c r="L345" s="23">
        <v>494.28</v>
      </c>
      <c r="M345" s="29">
        <f t="shared" si="6"/>
        <v>1052.28</v>
      </c>
      <c r="N345" s="38">
        <v>289</v>
      </c>
      <c r="O345" s="39">
        <v>15.14</v>
      </c>
      <c r="P345" s="38">
        <v>289</v>
      </c>
      <c r="Q345" s="39">
        <v>15.14</v>
      </c>
      <c r="R345" s="29"/>
      <c r="S345" s="23">
        <v>269</v>
      </c>
      <c r="T345" s="22">
        <v>2.2799999999999998</v>
      </c>
      <c r="U345" s="23">
        <v>269</v>
      </c>
      <c r="V345" s="22">
        <v>2.2799999999999998</v>
      </c>
      <c r="W345" s="23">
        <v>351</v>
      </c>
      <c r="X345" s="22">
        <v>3.24</v>
      </c>
      <c r="Y345" s="23">
        <v>351</v>
      </c>
      <c r="Z345" s="22">
        <v>3.24</v>
      </c>
      <c r="AA345" s="23">
        <v>351</v>
      </c>
      <c r="AB345" s="22">
        <v>3.24</v>
      </c>
      <c r="AC345" s="23">
        <v>705</v>
      </c>
      <c r="AD345" s="22">
        <v>3.22</v>
      </c>
      <c r="AE345" s="23">
        <v>705</v>
      </c>
      <c r="AF345" s="22">
        <v>3.22</v>
      </c>
      <c r="AG345" s="23">
        <v>1965</v>
      </c>
      <c r="AH345" s="22">
        <v>0.56000000000000005</v>
      </c>
      <c r="AI345" s="23">
        <v>1965</v>
      </c>
      <c r="AJ345" s="22">
        <v>0.56000000000000005</v>
      </c>
      <c r="AK345" s="23">
        <v>2597</v>
      </c>
      <c r="AL345" s="22">
        <v>3.18</v>
      </c>
      <c r="AM345" s="23">
        <v>3440</v>
      </c>
      <c r="AN345" s="22">
        <v>2.2599999999999998</v>
      </c>
      <c r="AO345" s="29"/>
      <c r="AP345" s="40">
        <v>0</v>
      </c>
      <c r="AQ345" s="41">
        <v>0</v>
      </c>
      <c r="AR345" s="40">
        <v>1052.28</v>
      </c>
      <c r="AS345" s="41">
        <v>5.68</v>
      </c>
      <c r="AT345" s="40">
        <v>1052.28</v>
      </c>
      <c r="AU345" s="41">
        <v>5.68</v>
      </c>
      <c r="AV345" s="29"/>
      <c r="AW345" s="42">
        <v>2</v>
      </c>
      <c r="AX345" s="42">
        <v>2</v>
      </c>
      <c r="AY345" s="22">
        <v>25</v>
      </c>
      <c r="AZ345" s="42">
        <v>88</v>
      </c>
      <c r="BA345" s="22">
        <v>2.33</v>
      </c>
      <c r="BB345" s="29"/>
      <c r="BC345" s="43">
        <v>86.85</v>
      </c>
      <c r="BD345" s="39">
        <v>3.55</v>
      </c>
      <c r="BE345" s="43">
        <v>78.5</v>
      </c>
      <c r="BF345" s="39">
        <v>3.56</v>
      </c>
      <c r="BG345" s="43">
        <v>52.1</v>
      </c>
      <c r="BH345" s="39">
        <v>2.16</v>
      </c>
      <c r="BI345" s="43">
        <v>10</v>
      </c>
      <c r="BJ345" s="39">
        <v>3.09</v>
      </c>
      <c r="BK345" s="29"/>
    </row>
    <row r="346" spans="1:63" x14ac:dyDescent="0.35">
      <c r="A346">
        <v>12</v>
      </c>
      <c r="B346" t="s">
        <v>719</v>
      </c>
      <c r="C346" t="s">
        <v>720</v>
      </c>
      <c r="D346" s="21">
        <v>0.13600000000000001</v>
      </c>
      <c r="E346" s="22">
        <v>1.47</v>
      </c>
      <c r="F346" s="21">
        <v>0.26090000000000002</v>
      </c>
      <c r="G346" s="22">
        <v>9.2100000000000009</v>
      </c>
      <c r="H346" s="21">
        <v>0.20749999999999999</v>
      </c>
      <c r="I346" s="22">
        <v>9.23</v>
      </c>
      <c r="J346" s="23">
        <v>0.46840000000000004</v>
      </c>
      <c r="K346" s="22">
        <v>9.2200000000000006</v>
      </c>
      <c r="L346" s="23">
        <v>657.23</v>
      </c>
      <c r="M346" s="29">
        <f t="shared" si="6"/>
        <v>1205.58</v>
      </c>
      <c r="N346" s="38">
        <v>324</v>
      </c>
      <c r="O346" s="39">
        <v>-0.31</v>
      </c>
      <c r="P346" s="38">
        <v>416</v>
      </c>
      <c r="Q346" s="39">
        <v>-0.72</v>
      </c>
      <c r="R346" s="29"/>
      <c r="S346" s="23">
        <v>132.35</v>
      </c>
      <c r="T346" s="22">
        <v>-12.35</v>
      </c>
      <c r="U346" s="23">
        <v>132.35</v>
      </c>
      <c r="V346" s="22">
        <v>-12.35</v>
      </c>
      <c r="W346" s="23">
        <v>132.35</v>
      </c>
      <c r="X346" s="22">
        <v>-12.35</v>
      </c>
      <c r="Y346" s="23">
        <v>132.35</v>
      </c>
      <c r="Z346" s="22">
        <v>-12.35</v>
      </c>
      <c r="AA346" s="23">
        <v>132.35</v>
      </c>
      <c r="AB346" s="22">
        <v>-12.35</v>
      </c>
      <c r="AC346" s="23">
        <v>132.35</v>
      </c>
      <c r="AD346" s="22">
        <v>-12.35</v>
      </c>
      <c r="AE346" s="23">
        <v>132.35</v>
      </c>
      <c r="AF346" s="22">
        <v>-12.35</v>
      </c>
      <c r="AG346" s="23">
        <v>132.35</v>
      </c>
      <c r="AH346" s="22">
        <v>-12.35</v>
      </c>
      <c r="AI346" s="23">
        <v>132.35</v>
      </c>
      <c r="AJ346" s="22">
        <v>-12.35</v>
      </c>
      <c r="AK346" s="23">
        <v>132.35</v>
      </c>
      <c r="AL346" s="22">
        <v>-12.35</v>
      </c>
      <c r="AM346" s="23">
        <v>132.35</v>
      </c>
      <c r="AN346" s="22">
        <v>-12.35</v>
      </c>
      <c r="AO346" s="29"/>
      <c r="AP346" s="40">
        <v>0</v>
      </c>
      <c r="AQ346" s="41">
        <v>0</v>
      </c>
      <c r="AR346" s="40">
        <v>1113.58</v>
      </c>
      <c r="AS346" s="41">
        <v>-0.9</v>
      </c>
      <c r="AT346" s="40">
        <v>1205.58</v>
      </c>
      <c r="AU346" s="41">
        <v>-1</v>
      </c>
      <c r="AV346" s="29"/>
      <c r="AW346" s="42">
        <v>1.33</v>
      </c>
      <c r="AX346" s="42">
        <v>3.31</v>
      </c>
      <c r="AY346" s="22">
        <v>2.16</v>
      </c>
      <c r="AZ346" s="42">
        <v>0</v>
      </c>
      <c r="BA346" s="22">
        <v>0</v>
      </c>
      <c r="BB346" s="29"/>
      <c r="BC346" s="43">
        <v>86.85</v>
      </c>
      <c r="BD346" s="39">
        <v>3.58</v>
      </c>
      <c r="BE346" s="43">
        <v>78.5</v>
      </c>
      <c r="BF346" s="39">
        <v>3.56</v>
      </c>
      <c r="BG346" s="43">
        <v>52.1</v>
      </c>
      <c r="BH346" s="39">
        <v>1.94</v>
      </c>
      <c r="BI346" s="43">
        <v>10</v>
      </c>
      <c r="BJ346" s="39">
        <v>1.52</v>
      </c>
      <c r="BK346" s="29"/>
    </row>
  </sheetData>
  <autoFilter ref="A4:BK4" xr:uid="{00000000-0001-0000-0000-000000000000}"/>
  <pageMargins left="0.7" right="0.7" top="0.75" bottom="0.75" header="0.3" footer="0.3"/>
  <pageSetup paperSize="9" orientation="portrait" r:id="rId1"/>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76204E-2412-443D-A5A1-F20E87B46AE7}">
  <sheetPr codeName="Blad14"/>
  <dimension ref="B4:F4"/>
  <sheetViews>
    <sheetView workbookViewId="0">
      <selection activeCell="F4" sqref="F4"/>
    </sheetView>
  </sheetViews>
  <sheetFormatPr defaultRowHeight="14.5" x14ac:dyDescent="0.35"/>
  <sheetData>
    <row r="4" spans="2:6" ht="61.5" x14ac:dyDescent="1.35">
      <c r="B4" s="1"/>
      <c r="C4" s="2"/>
      <c r="D4" s="3" t="s">
        <v>0</v>
      </c>
      <c r="E4" s="5"/>
      <c r="F4" s="3" t="s">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16</vt:i4>
      </vt:variant>
    </vt:vector>
  </HeadingPairs>
  <TitlesOfParts>
    <vt:vector size="16" baseType="lpstr">
      <vt:lpstr>OZB oud</vt:lpstr>
      <vt:lpstr>Dashboard</vt:lpstr>
      <vt:lpstr>OZB</vt:lpstr>
      <vt:lpstr>Riool</vt:lpstr>
      <vt:lpstr>Afval</vt:lpstr>
      <vt:lpstr>Afval aanvulling</vt:lpstr>
      <vt:lpstr>Afval_dashboard</vt:lpstr>
      <vt:lpstr>Vast-Variabel</vt:lpstr>
      <vt:lpstr>Afval omrekening</vt:lpstr>
      <vt:lpstr>Hoogbouw_Laagbouw</vt:lpstr>
      <vt:lpstr>Opbouw Afval</vt:lpstr>
      <vt:lpstr>COELO oud</vt:lpstr>
      <vt:lpstr>Gegevens per gemeente 2025</vt:lpstr>
      <vt:lpstr>Gegevens per gemeente 2024</vt:lpstr>
      <vt:lpstr>COELO</vt:lpstr>
      <vt:lpstr>Data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Miret van Nunen</dc:creator>
  <cp:lastModifiedBy>Dorine Kamerbeek-Yntema</cp:lastModifiedBy>
  <cp:lastPrinted>2025-05-06T12:54:45Z</cp:lastPrinted>
  <dcterms:created xsi:type="dcterms:W3CDTF">2025-03-27T17:10:33Z</dcterms:created>
  <dcterms:modified xsi:type="dcterms:W3CDTF">2025-09-19T09:03:44Z</dcterms:modified>
</cp:coreProperties>
</file>